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randonuniversity-my.sharepoint.com/personal/fraserw_brandonu_ca/Documents/Documents/"/>
    </mc:Choice>
  </mc:AlternateContent>
  <xr:revisionPtr revIDLastSave="58" documentId="8_{914B35E1-8FE4-4AD7-BB97-ED5A1B59BB80}" xr6:coauthVersionLast="47" xr6:coauthVersionMax="47" xr10:uidLastSave="{98D128BF-B743-49AA-8F85-03049BA41FB4}"/>
  <bookViews>
    <workbookView xWindow="-120" yWindow="-120" windowWidth="19440" windowHeight="15000" xr2:uid="{194D7D06-6376-405F-932D-46F3A76A0F9A}"/>
  </bookViews>
  <sheets>
    <sheet name="INSTRUCTIONS" sheetId="28" r:id="rId1"/>
    <sheet name="4-YR_BA|BSc" sheetId="24" r:id="rId2"/>
    <sheet name="3-YR_BA|BSc" sheetId="26" r:id="rId3"/>
    <sheet name="4-YR_ENV_STUDIES_conc" sheetId="27" r:id="rId4"/>
    <sheet name="4-YR_GEOMATICS_conc" sheetId="21" r:id="rId5"/>
    <sheet name="AllCourses" sheetId="18" r:id="rId6"/>
    <sheet name="GroupLists" sheetId="19" r:id="rId7"/>
    <sheet name="ESRI_MAPINFO_SHEET" sheetId="9" state="veryHidden" r:id="rId8"/>
  </sheets>
  <definedNames>
    <definedName name="_xlnm._FilterDatabase" localSheetId="5" hidden="1">AllCourses!$A$1:$N$46</definedName>
    <definedName name="_xlnm.Print_Area" localSheetId="2">'3-YR_BA|BSc'!$A$1:$I$87</definedName>
    <definedName name="_xlnm.Print_Area" localSheetId="1">'4-YR_BA|BSc'!$A$1:$I$87</definedName>
    <definedName name="_xlnm.Print_Area" localSheetId="3">'4-YR_ENV_STUDIES_conc'!$A$1:$I$89</definedName>
    <definedName name="_xlnm.Print_Area" localSheetId="4">'4-YR_GEOMATICS_conc'!$A$1:$I$65</definedName>
    <definedName name="_xlnm.Print_Area" localSheetId="0">INSTRUCTIONS!$A$1:$I$46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27" l="1"/>
  <c r="B35" i="27"/>
  <c r="B33" i="27"/>
  <c r="B32" i="27"/>
  <c r="B30" i="27"/>
  <c r="B29" i="27"/>
  <c r="B25" i="24" l="1"/>
  <c r="B32" i="24"/>
  <c r="B33" i="24"/>
  <c r="B31" i="24"/>
  <c r="A20" i="24" a="1"/>
  <c r="B25" i="27"/>
  <c r="B26" i="21"/>
  <c r="B28" i="21"/>
  <c r="A57" i="27"/>
  <c r="C36" i="27"/>
  <c r="D36" i="27"/>
  <c r="E36" i="27"/>
  <c r="F36" i="27"/>
  <c r="F35" i="27"/>
  <c r="E35" i="27"/>
  <c r="D35" i="27"/>
  <c r="C35" i="27"/>
  <c r="F33" i="27"/>
  <c r="E33" i="27"/>
  <c r="D33" i="27"/>
  <c r="C33" i="27"/>
  <c r="F32" i="27"/>
  <c r="E32" i="27"/>
  <c r="D32" i="27"/>
  <c r="C32" i="27"/>
  <c r="C30" i="27"/>
  <c r="D30" i="27"/>
  <c r="E30" i="27"/>
  <c r="F30" i="27"/>
  <c r="F25" i="27"/>
  <c r="E25" i="27"/>
  <c r="D25" i="27"/>
  <c r="C25" i="27"/>
  <c r="A24" i="27"/>
  <c r="A59" i="27"/>
  <c r="A56" i="27"/>
  <c r="G38" i="27"/>
  <c r="G81" i="27" s="1"/>
  <c r="F29" i="27"/>
  <c r="E29" i="27"/>
  <c r="D29" i="27"/>
  <c r="C29" i="27"/>
  <c r="A20" i="27" a="1"/>
  <c r="A19" i="27"/>
  <c r="F17" i="27"/>
  <c r="E17" i="27"/>
  <c r="D17" i="27"/>
  <c r="C17" i="27"/>
  <c r="F14" i="27"/>
  <c r="E14" i="27"/>
  <c r="D14" i="27"/>
  <c r="C14" i="27"/>
  <c r="A12" i="27"/>
  <c r="F12" i="27" s="1"/>
  <c r="A6" i="27" a="1"/>
  <c r="D11" i="27" s="1"/>
  <c r="A57" i="21"/>
  <c r="B57" i="21" s="1"/>
  <c r="A62" i="24"/>
  <c r="B21" i="26"/>
  <c r="B20" i="26"/>
  <c r="B28" i="24"/>
  <c r="A20" i="24" l="1"/>
  <c r="B20" i="24" s="1"/>
  <c r="B22" i="24"/>
  <c r="B21" i="24"/>
  <c r="A20" i="27"/>
  <c r="C20" i="27" s="1"/>
  <c r="D21" i="27"/>
  <c r="B21" i="27"/>
  <c r="E22" i="27"/>
  <c r="B22" i="27"/>
  <c r="D12" i="27"/>
  <c r="F21" i="27"/>
  <c r="F22" i="27"/>
  <c r="C21" i="27"/>
  <c r="C22" i="27"/>
  <c r="D8" i="27"/>
  <c r="B10" i="27"/>
  <c r="E11" i="27"/>
  <c r="B7" i="27"/>
  <c r="E8" i="27"/>
  <c r="C10" i="27"/>
  <c r="F11" i="27"/>
  <c r="E7" i="27"/>
  <c r="C9" i="27"/>
  <c r="F10" i="27"/>
  <c r="F7" i="27"/>
  <c r="D9" i="27"/>
  <c r="B11" i="27"/>
  <c r="C12" i="27"/>
  <c r="E21" i="27"/>
  <c r="D22" i="27"/>
  <c r="C7" i="27"/>
  <c r="B8" i="27"/>
  <c r="F8" i="27"/>
  <c r="E9" i="27"/>
  <c r="D10" i="27"/>
  <c r="C11" i="27"/>
  <c r="E12" i="27"/>
  <c r="A6" i="27"/>
  <c r="D7" i="27"/>
  <c r="C8" i="27"/>
  <c r="B9" i="27"/>
  <c r="F9" i="27"/>
  <c r="E10" i="27"/>
  <c r="B12" i="27"/>
  <c r="A54" i="24"/>
  <c r="A56" i="24"/>
  <c r="A51" i="21"/>
  <c r="A49" i="21"/>
  <c r="A48" i="21"/>
  <c r="A53" i="24"/>
  <c r="A44" i="26"/>
  <c r="C38" i="27" l="1"/>
  <c r="F20" i="27"/>
  <c r="B20" i="27"/>
  <c r="E20" i="27"/>
  <c r="D20" i="27"/>
  <c r="E6" i="27"/>
  <c r="D6" i="27"/>
  <c r="F6" i="27"/>
  <c r="B6" i="27"/>
  <c r="C6" i="27"/>
  <c r="A41" i="26"/>
  <c r="R2" i="19" a="1"/>
  <c r="R2" i="19" s="1"/>
  <c r="A27" i="21"/>
  <c r="A25" i="21"/>
  <c r="A19" i="26" l="1"/>
  <c r="B50" i="26"/>
  <c r="F21" i="26"/>
  <c r="E21" i="26"/>
  <c r="D21" i="26"/>
  <c r="C21" i="26"/>
  <c r="F20" i="26"/>
  <c r="E20" i="26"/>
  <c r="D20" i="26"/>
  <c r="C20" i="26"/>
  <c r="G23" i="26"/>
  <c r="F17" i="26"/>
  <c r="E17" i="26"/>
  <c r="D17" i="26"/>
  <c r="C17" i="26"/>
  <c r="F14" i="26"/>
  <c r="A42" i="26" s="1"/>
  <c r="E14" i="26"/>
  <c r="D14" i="26"/>
  <c r="C14" i="26"/>
  <c r="A6" i="26" a="1"/>
  <c r="B9" i="26" s="1"/>
  <c r="B62" i="24"/>
  <c r="G35" i="24"/>
  <c r="G78" i="24" s="1"/>
  <c r="F33" i="24"/>
  <c r="E33" i="24"/>
  <c r="D33" i="24"/>
  <c r="C33" i="24"/>
  <c r="F32" i="24"/>
  <c r="E32" i="24"/>
  <c r="D32" i="24"/>
  <c r="C32" i="24"/>
  <c r="F31" i="24"/>
  <c r="E31" i="24"/>
  <c r="D31" i="24"/>
  <c r="C31" i="24"/>
  <c r="F28" i="24"/>
  <c r="E28" i="24"/>
  <c r="D28" i="24"/>
  <c r="C28" i="24"/>
  <c r="A27" i="24"/>
  <c r="F25" i="24"/>
  <c r="E25" i="24"/>
  <c r="D25" i="24"/>
  <c r="C25" i="24"/>
  <c r="A24" i="24"/>
  <c r="A19" i="24"/>
  <c r="F17" i="24"/>
  <c r="E17" i="24"/>
  <c r="D17" i="24"/>
  <c r="C17" i="24"/>
  <c r="F14" i="24"/>
  <c r="E14" i="24"/>
  <c r="D14" i="24"/>
  <c r="C14" i="24"/>
  <c r="A12" i="24"/>
  <c r="F12" i="24" s="1"/>
  <c r="A6" i="24" a="1"/>
  <c r="D11" i="24" s="1"/>
  <c r="A16" i="21"/>
  <c r="C16" i="21" s="1"/>
  <c r="F28" i="21"/>
  <c r="F26" i="21"/>
  <c r="F19" i="21"/>
  <c r="A6" i="21" a="1"/>
  <c r="A6" i="21" s="1"/>
  <c r="D6" i="21" s="1"/>
  <c r="P2" i="19" a="1"/>
  <c r="Q2" i="19" a="1"/>
  <c r="Q2" i="19" s="1"/>
  <c r="A21" i="21"/>
  <c r="A22" i="21" a="1"/>
  <c r="C19" i="21"/>
  <c r="C28" i="21"/>
  <c r="C26" i="21"/>
  <c r="E28" i="21"/>
  <c r="D28" i="21"/>
  <c r="E26" i="21"/>
  <c r="D26" i="21"/>
  <c r="E19" i="21"/>
  <c r="D19" i="21"/>
  <c r="G30" i="21"/>
  <c r="G73" i="21" s="1"/>
  <c r="D2" i="19" a="1"/>
  <c r="D2" i="19" s="1"/>
  <c r="O2" i="19" a="1"/>
  <c r="O2" i="19" s="1"/>
  <c r="A2" i="19" a="1"/>
  <c r="A2" i="19" s="1"/>
  <c r="M2" i="19" a="1"/>
  <c r="M2" i="19" s="1"/>
  <c r="A31" i="27" s="1"/>
  <c r="N2" i="19" a="1"/>
  <c r="N2" i="19" s="1"/>
  <c r="A34" i="27" s="1"/>
  <c r="A65" i="27" s="1"/>
  <c r="B65" i="27" s="1"/>
  <c r="L2" i="19" a="1"/>
  <c r="L2" i="19" s="1"/>
  <c r="A28" i="27" s="1"/>
  <c r="K2" i="19" a="1"/>
  <c r="K2" i="19" s="1"/>
  <c r="H2" i="19" a="1"/>
  <c r="H2" i="19" s="1"/>
  <c r="G2" i="19" a="1"/>
  <c r="G2" i="19" s="1"/>
  <c r="I2" i="19" a="1"/>
  <c r="I2" i="19" s="1"/>
  <c r="F2" i="19" a="1"/>
  <c r="F2" i="19" s="1"/>
  <c r="E2" i="19" a="1"/>
  <c r="E2" i="19" s="1"/>
  <c r="C2" i="19" a="1"/>
  <c r="C2" i="19" s="1"/>
  <c r="B17" i="27" s="1"/>
  <c r="B2" i="19" a="1"/>
  <c r="B2" i="19" s="1"/>
  <c r="B14" i="27" s="1"/>
  <c r="B23" i="21" l="1"/>
  <c r="B24" i="21"/>
  <c r="F7" i="24"/>
  <c r="C10" i="24"/>
  <c r="P2" i="19"/>
  <c r="B14" i="24"/>
  <c r="B14" i="26"/>
  <c r="B19" i="21"/>
  <c r="B17" i="26"/>
  <c r="B17" i="24"/>
  <c r="D9" i="26"/>
  <c r="C9" i="26"/>
  <c r="F12" i="26"/>
  <c r="E9" i="26"/>
  <c r="A6" i="26"/>
  <c r="F9" i="26"/>
  <c r="E10" i="26"/>
  <c r="F10" i="26"/>
  <c r="C11" i="26"/>
  <c r="B7" i="26"/>
  <c r="B11" i="26"/>
  <c r="C7" i="26"/>
  <c r="D7" i="26"/>
  <c r="D11" i="26"/>
  <c r="E7" i="26"/>
  <c r="E11" i="26"/>
  <c r="F7" i="26"/>
  <c r="F11" i="26"/>
  <c r="B10" i="26"/>
  <c r="C8" i="26"/>
  <c r="B8" i="26"/>
  <c r="D8" i="26"/>
  <c r="C10" i="26"/>
  <c r="E8" i="26"/>
  <c r="F8" i="26"/>
  <c r="D10" i="26"/>
  <c r="F22" i="24"/>
  <c r="F21" i="24"/>
  <c r="C22" i="24"/>
  <c r="B7" i="24"/>
  <c r="C9" i="24"/>
  <c r="B11" i="24"/>
  <c r="E7" i="24"/>
  <c r="D9" i="24"/>
  <c r="F11" i="24"/>
  <c r="E8" i="24"/>
  <c r="F10" i="24"/>
  <c r="E21" i="24"/>
  <c r="E22" i="24"/>
  <c r="C12" i="24"/>
  <c r="D8" i="24"/>
  <c r="B10" i="24"/>
  <c r="E11" i="24"/>
  <c r="D12" i="24"/>
  <c r="D21" i="24"/>
  <c r="D22" i="24"/>
  <c r="C7" i="24"/>
  <c r="B8" i="24"/>
  <c r="F8" i="24"/>
  <c r="E9" i="24"/>
  <c r="D10" i="24"/>
  <c r="C11" i="24"/>
  <c r="E12" i="24"/>
  <c r="A6" i="24"/>
  <c r="D7" i="24"/>
  <c r="C8" i="24"/>
  <c r="B9" i="24"/>
  <c r="F9" i="24"/>
  <c r="E10" i="24"/>
  <c r="B12" i="24"/>
  <c r="C21" i="24"/>
  <c r="D23" i="21"/>
  <c r="F12" i="21"/>
  <c r="F11" i="21"/>
  <c r="F6" i="21"/>
  <c r="F8" i="21"/>
  <c r="F15" i="21"/>
  <c r="F7" i="21"/>
  <c r="F14" i="21"/>
  <c r="F10" i="21"/>
  <c r="F13" i="21"/>
  <c r="F9" i="21"/>
  <c r="F23" i="21"/>
  <c r="F24" i="21"/>
  <c r="A22" i="21"/>
  <c r="B22" i="21" s="1"/>
  <c r="C23" i="21"/>
  <c r="C24" i="21"/>
  <c r="D14" i="21"/>
  <c r="D10" i="21"/>
  <c r="E12" i="21"/>
  <c r="E8" i="21"/>
  <c r="D12" i="21"/>
  <c r="D8" i="21"/>
  <c r="E14" i="21"/>
  <c r="E10" i="21"/>
  <c r="E16" i="21"/>
  <c r="E24" i="21"/>
  <c r="D24" i="21"/>
  <c r="E15" i="21"/>
  <c r="E13" i="21"/>
  <c r="E11" i="21"/>
  <c r="E9" i="21"/>
  <c r="E7" i="21"/>
  <c r="E23" i="21"/>
  <c r="D16" i="21"/>
  <c r="D15" i="21"/>
  <c r="D13" i="21"/>
  <c r="D11" i="21"/>
  <c r="D9" i="21"/>
  <c r="D7" i="21"/>
  <c r="E6" i="21"/>
  <c r="C6" i="21"/>
  <c r="B14" i="21"/>
  <c r="B9" i="21"/>
  <c r="C14" i="21"/>
  <c r="C9" i="21"/>
  <c r="B11" i="21"/>
  <c r="B6" i="21"/>
  <c r="C12" i="21"/>
  <c r="B15" i="21"/>
  <c r="B10" i="21"/>
  <c r="C10" i="21"/>
  <c r="B13" i="21"/>
  <c r="B7" i="21"/>
  <c r="C13" i="21"/>
  <c r="C8" i="21"/>
  <c r="B12" i="21"/>
  <c r="B8" i="21"/>
  <c r="C15" i="21"/>
  <c r="C11" i="21"/>
  <c r="C7" i="21"/>
  <c r="B16" i="21"/>
  <c r="F20" i="24" l="1"/>
  <c r="G66" i="26"/>
  <c r="E20" i="24"/>
  <c r="D6" i="26"/>
  <c r="C6" i="26"/>
  <c r="C23" i="26" s="1"/>
  <c r="B6" i="26"/>
  <c r="F6" i="26"/>
  <c r="E6" i="26"/>
  <c r="D20" i="24"/>
  <c r="C20" i="24"/>
  <c r="E6" i="24"/>
  <c r="D6" i="24"/>
  <c r="C6" i="24"/>
  <c r="F6" i="24"/>
  <c r="B6" i="24"/>
  <c r="F22" i="21"/>
  <c r="E22" i="21"/>
  <c r="C22" i="21"/>
  <c r="C30" i="21" s="1"/>
  <c r="D22" i="21"/>
  <c r="C3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<sst xmlns="http://schemas.openxmlformats.org/spreadsheetml/2006/main" count="973" uniqueCount="291">
  <si>
    <t>Major: GEOGRAPHY - 3 YR</t>
  </si>
  <si>
    <t>CrHrs</t>
  </si>
  <si>
    <t>Term</t>
  </si>
  <si>
    <t>Cycle</t>
  </si>
  <si>
    <t>Multid</t>
  </si>
  <si>
    <t>CrHrs Completed</t>
  </si>
  <si>
    <t>CORE MAJOR REQUIREMENTS (Must take ALL)</t>
  </si>
  <si>
    <t>How often this course is normally offered</t>
  </si>
  <si>
    <t>A = offered annually</t>
  </si>
  <si>
    <t>B = bienneal or cycled (offered in alternate years)</t>
  </si>
  <si>
    <t>I = irregularly (not offered regularly)</t>
  </si>
  <si>
    <t>SCO = Special Course Offering (as needed &amp; on request)</t>
  </si>
  <si>
    <t>no = no offering planned</t>
  </si>
  <si>
    <t>Geomatics Requirement (Choose ONE)</t>
  </si>
  <si>
    <t>unk = unknown (not offered by G&amp;E)</t>
  </si>
  <si>
    <t>38:353</t>
  </si>
  <si>
    <t>Regional Requirement (Choose ONE)</t>
  </si>
  <si>
    <t>The term in which the course is normally offered</t>
  </si>
  <si>
    <t>38:283</t>
  </si>
  <si>
    <t>1= Fall</t>
  </si>
  <si>
    <t>2= Winter</t>
  </si>
  <si>
    <t>3 = Spring/Summer</t>
  </si>
  <si>
    <t>38:280</t>
  </si>
  <si>
    <t>(varies)</t>
  </si>
  <si>
    <t>38:381</t>
  </si>
  <si>
    <t>TOTAL CR HRS required for MAJOR:</t>
  </si>
  <si>
    <t>Completed:</t>
  </si>
  <si>
    <t>Number of Credit Hours</t>
  </si>
  <si>
    <t>Additional Degree Requirements</t>
  </si>
  <si>
    <t>Multid.</t>
  </si>
  <si>
    <t>MINOR</t>
  </si>
  <si>
    <t>(See BU Calendar for requirements.)</t>
  </si>
  <si>
    <t>Min CrHrs</t>
  </si>
  <si>
    <t>Subject:</t>
  </si>
  <si>
    <t>Enter subject of minor here.</t>
  </si>
  <si>
    <t>N = Natural Sciences</t>
  </si>
  <si>
    <t>___:_____</t>
  </si>
  <si>
    <t>&lt; course for minor &gt;</t>
  </si>
  <si>
    <t>S = Social Sciences</t>
  </si>
  <si>
    <t>Multidisciplinary Education Requirement (See BU Calendar, Section 5.4)</t>
  </si>
  <si>
    <t>Humanities (min. 6 CrHrs)</t>
  </si>
  <si>
    <t>&lt; course name &gt;</t>
  </si>
  <si>
    <t>included in major</t>
  </si>
  <si>
    <t>&lt;non Geography course&gt;</t>
  </si>
  <si>
    <t>NOTE: Courses from Geography may not be used to satisfy BOTH the Natural Science and Social Science multidisciplinary component.</t>
  </si>
  <si>
    <t>Indigenous Content Course Requirement (See BU Calendar, Section 3.11)</t>
  </si>
  <si>
    <t>38:203</t>
  </si>
  <si>
    <t>Additional elective credit hours (to achieve degree total)</t>
  </si>
  <si>
    <t>___________________________________________</t>
  </si>
  <si>
    <t>DEGREE TOTAL CREDIT HOURS Required:</t>
  </si>
  <si>
    <t>CrHrs Completed:</t>
  </si>
  <si>
    <t>Major: GEOGRAPHY - 4 YR</t>
  </si>
  <si>
    <t>Geomatics</t>
  </si>
  <si>
    <t>Regional</t>
  </si>
  <si>
    <t>At least 9 CrHrs of additional GEOGRAPHY courses</t>
  </si>
  <si>
    <t>elective</t>
  </si>
  <si>
    <t>&lt;&lt;&lt; Select &gt;&gt;&gt;WHICH MULTIDISCIPLINARY CATEGORY to use for Geography Courses (6 CrHrs)</t>
  </si>
  <si>
    <t>Concentration in GEOMATICS</t>
  </si>
  <si>
    <t>Concentration in ENVIRONMENTAL STUDIES</t>
  </si>
  <si>
    <t>38:376</t>
  </si>
  <si>
    <t>88:150</t>
  </si>
  <si>
    <t>38:250</t>
  </si>
  <si>
    <t>Additional requirements for the Geography Major (Environmental Studies)</t>
  </si>
  <si>
    <t>38:291</t>
  </si>
  <si>
    <t>38:267</t>
  </si>
  <si>
    <t>38:373</t>
  </si>
  <si>
    <t>38:384</t>
  </si>
  <si>
    <t>38:492</t>
  </si>
  <si>
    <t>38:435</t>
  </si>
  <si>
    <t>CourseNum</t>
  </si>
  <si>
    <t>NewNumber</t>
  </si>
  <si>
    <t>CourseName</t>
  </si>
  <si>
    <t>Category</t>
  </si>
  <si>
    <t>CoreVsElective</t>
  </si>
  <si>
    <t>ES_Conc</t>
  </si>
  <si>
    <t>GEOM_Conc</t>
  </si>
  <si>
    <t>MultiDisciplinary</t>
  </si>
  <si>
    <t>Indigenous</t>
  </si>
  <si>
    <t>Cycle/regularity</t>
  </si>
  <si>
    <t>Prerequisite</t>
  </si>
  <si>
    <t>CrossRegWith</t>
  </si>
  <si>
    <t>CourseLevel</t>
  </si>
  <si>
    <t>38:170</t>
  </si>
  <si>
    <t>How Earth Works: Applied Physical Geography</t>
  </si>
  <si>
    <t>Core Major requirement</t>
  </si>
  <si>
    <t>core</t>
  </si>
  <si>
    <t>GEOM</t>
  </si>
  <si>
    <t>Natural Sciences</t>
  </si>
  <si>
    <t>A</t>
  </si>
  <si>
    <t>nil</t>
  </si>
  <si>
    <t>Undergraduate</t>
  </si>
  <si>
    <t>38:180</t>
  </si>
  <si>
    <t>People &amp; Places: An Introduction to Human Geography</t>
  </si>
  <si>
    <t>Social Sciences</t>
  </si>
  <si>
    <t>38:192</t>
  </si>
  <si>
    <t>Environment and Society</t>
  </si>
  <si>
    <t>38:265</t>
  </si>
  <si>
    <t xml:space="preserve">Applied Quantitative Methods in Geography </t>
  </si>
  <si>
    <t>62:171 STAT</t>
  </si>
  <si>
    <t>38:279</t>
  </si>
  <si>
    <t xml:space="preserve">Introduction to Geographic Research Methods </t>
  </si>
  <si>
    <t>38:170 or 38:180 or 38:192</t>
  </si>
  <si>
    <t>38:286</t>
  </si>
  <si>
    <t xml:space="preserve">GIS I – Principles of Spatial Data and Cartographic Design </t>
  </si>
  <si>
    <t>42:286</t>
  </si>
  <si>
    <t>Introduction to Remote Sensing</t>
  </si>
  <si>
    <t>42:353</t>
  </si>
  <si>
    <t xml:space="preserve">GIS II – Spatial Data Management and Analysis </t>
  </si>
  <si>
    <t>42:376</t>
  </si>
  <si>
    <t>38:179</t>
  </si>
  <si>
    <t xml:space="preserve">World Regional Geography </t>
  </si>
  <si>
    <t>unk</t>
  </si>
  <si>
    <t>I</t>
  </si>
  <si>
    <t>Canada: A Regional Geography</t>
  </si>
  <si>
    <t>38:430</t>
  </si>
  <si>
    <t>GEOG 4015</t>
  </si>
  <si>
    <t>Field Studies In Geography</t>
  </si>
  <si>
    <t>B</t>
  </si>
  <si>
    <t>completed 54 CH</t>
  </si>
  <si>
    <t>38:360</t>
  </si>
  <si>
    <t>Rural and Small Town Canada</t>
  </si>
  <si>
    <t>38:179 or 38:180 or 38:192 or 88:150</t>
  </si>
  <si>
    <t>Rural Canada: An Introduction</t>
  </si>
  <si>
    <t>no</t>
  </si>
  <si>
    <t>check</t>
  </si>
  <si>
    <t xml:space="preserve">Political and Economic Geography </t>
  </si>
  <si>
    <t>BA Major requirement</t>
  </si>
  <si>
    <t>38:179 or 38:180 or 22:131</t>
  </si>
  <si>
    <t>38:282</t>
  </si>
  <si>
    <t>Cultural Geography</t>
  </si>
  <si>
    <t>38:169 or 38:170 or 38:179 or 38:180 or 38:192 or PLUS</t>
  </si>
  <si>
    <t>Urban Geography</t>
  </si>
  <si>
    <t>38:179 or 38:180</t>
  </si>
  <si>
    <t xml:space="preserve">Intro to Weather and Climate </t>
  </si>
  <si>
    <t>BSc Major requirement</t>
  </si>
  <si>
    <t>38:278</t>
  </si>
  <si>
    <t>Geomorphology</t>
  </si>
  <si>
    <t>42:278</t>
  </si>
  <si>
    <t>38:375</t>
  </si>
  <si>
    <t>Hydrology</t>
  </si>
  <si>
    <t>38:251</t>
  </si>
  <si>
    <t>Health, Place and Environment</t>
  </si>
  <si>
    <t>BA elective</t>
  </si>
  <si>
    <t>38:294</t>
  </si>
  <si>
    <t>Outdoor Recreation and Tourism</t>
  </si>
  <si>
    <t>E_St_list1</t>
  </si>
  <si>
    <t>38:301</t>
  </si>
  <si>
    <t>GEOG 3016</t>
  </si>
  <si>
    <t>Community Mapping: Participatory Research in Practice</t>
  </si>
  <si>
    <t>38:350</t>
  </si>
  <si>
    <t>Food, Communities &amp; Justice: Geographies of Food</t>
  </si>
  <si>
    <t>38:180 or 38:192</t>
  </si>
  <si>
    <t>38:436</t>
  </si>
  <si>
    <t>GEOG 4014</t>
  </si>
  <si>
    <t>Political Ecologies of a Changing Planet: Power, Nature and Justice</t>
  </si>
  <si>
    <t>38:180 AND 38:192</t>
  </si>
  <si>
    <t>Sustainable Prairie Ecosystems</t>
  </si>
  <si>
    <t>BSc elective</t>
  </si>
  <si>
    <t>completed 24 CH</t>
  </si>
  <si>
    <t>38:290</t>
  </si>
  <si>
    <t>Global Environmental Change</t>
  </si>
  <si>
    <t>Soils and Soil Conservation</t>
  </si>
  <si>
    <t>38:292</t>
  </si>
  <si>
    <t>Geography of Water Resources</t>
  </si>
  <si>
    <t>38:302</t>
  </si>
  <si>
    <t>GEOG 3017</t>
  </si>
  <si>
    <t>Conservation of Ocean Resources</t>
  </si>
  <si>
    <t>E_St_list2</t>
  </si>
  <si>
    <t>Biogeography and Wildlife Management</t>
  </si>
  <si>
    <t>15:273 or 38:192</t>
  </si>
  <si>
    <t>GEOG 4013</t>
  </si>
  <si>
    <t>Soils and Prairie Landscapes</t>
  </si>
  <si>
    <t>E_St_list3</t>
  </si>
  <si>
    <t>15:163 or 38:170 or 42:160</t>
  </si>
  <si>
    <t>38:457</t>
  </si>
  <si>
    <t>Wetlands</t>
  </si>
  <si>
    <t>15:273 or 38:375</t>
  </si>
  <si>
    <t>38:479</t>
  </si>
  <si>
    <t>Hydrogeology: the Study of Groundwater</t>
  </si>
  <si>
    <t>38:375 or 42:282</t>
  </si>
  <si>
    <t>42:479</t>
  </si>
  <si>
    <t>Wilderness &amp; Protected Areas Management</t>
  </si>
  <si>
    <t>Env St Concentration</t>
  </si>
  <si>
    <t>38:396</t>
  </si>
  <si>
    <t>Seminar in Rural &amp; Community Studies</t>
  </si>
  <si>
    <t>Geog elective</t>
  </si>
  <si>
    <t>completion 30 CH</t>
  </si>
  <si>
    <t>88:396</t>
  </si>
  <si>
    <t>38:398</t>
  </si>
  <si>
    <t>Applied Topics in Geography I</t>
  </si>
  <si>
    <t>varies</t>
  </si>
  <si>
    <t>SCO</t>
  </si>
  <si>
    <t>permission</t>
  </si>
  <si>
    <t>38:434</t>
  </si>
  <si>
    <t>Directed Studies in Geography</t>
  </si>
  <si>
    <t>38:449</t>
  </si>
  <si>
    <t>Honours Thesis</t>
  </si>
  <si>
    <t>Honours</t>
  </si>
  <si>
    <t>honours</t>
  </si>
  <si>
    <t>both</t>
  </si>
  <si>
    <t>38:265 AND 38:279</t>
  </si>
  <si>
    <t>38:471</t>
  </si>
  <si>
    <t>Rural-Urban Fringe</t>
  </si>
  <si>
    <t>completion 60 CH</t>
  </si>
  <si>
    <t>38:476</t>
  </si>
  <si>
    <t>Environmental Impact Assessment &amp; Reporting (EIA)</t>
  </si>
  <si>
    <t>38:192 or 42:272 AND completed 54 CH</t>
  </si>
  <si>
    <t>38:477</t>
  </si>
  <si>
    <t>Seminar in Applied Geomatics Techniques</t>
  </si>
  <si>
    <t>Geomatics Concentration</t>
  </si>
  <si>
    <t>38:353 AND 38:376</t>
  </si>
  <si>
    <t>42:477</t>
  </si>
  <si>
    <t>38:488</t>
  </si>
  <si>
    <t>Directed Readings in Geography</t>
  </si>
  <si>
    <t>Sustainable Natural Resource Management</t>
  </si>
  <si>
    <t>38:499</t>
  </si>
  <si>
    <t>Applied Topics in Geography II</t>
  </si>
  <si>
    <t>70:266</t>
  </si>
  <si>
    <t>Environmental Ethics (offered by Philosophy)</t>
  </si>
  <si>
    <t>n/a</t>
  </si>
  <si>
    <t>Humanities</t>
  </si>
  <si>
    <t>38:464</t>
  </si>
  <si>
    <t>Rural Resource Development</t>
  </si>
  <si>
    <t>38:169</t>
  </si>
  <si>
    <t>How the Earth Works: Fundamentals of Physical Geography</t>
  </si>
  <si>
    <t>Indigenous Foodways of the Western Hemisphere</t>
  </si>
  <si>
    <t>12 CH of Arts/Science courses</t>
  </si>
  <si>
    <t>68:203</t>
  </si>
  <si>
    <t>38:463</t>
  </si>
  <si>
    <t>Rural Tourism</t>
  </si>
  <si>
    <t>88:463</t>
  </si>
  <si>
    <t>38:656</t>
  </si>
  <si>
    <t>Soils and Prairie Landscapes (grad)</t>
  </si>
  <si>
    <t>grad level</t>
  </si>
  <si>
    <t>Graduate</t>
  </si>
  <si>
    <t>38:657</t>
  </si>
  <si>
    <t>Wetlands (grad)</t>
  </si>
  <si>
    <t>38:677</t>
  </si>
  <si>
    <t>Seminar in Applied Geomatics Techniques (grad)</t>
  </si>
  <si>
    <t>42:677; 38:477; 42:477</t>
  </si>
  <si>
    <t>38:692</t>
  </si>
  <si>
    <t>Sustainable Natural Resource Management (grad)</t>
  </si>
  <si>
    <t>38:492; 88:692</t>
  </si>
  <si>
    <t>38:799</t>
  </si>
  <si>
    <t>Current Topics in Applied Physical Geography (grad)</t>
  </si>
  <si>
    <t>BA</t>
  </si>
  <si>
    <t>BSc</t>
  </si>
  <si>
    <t>HONOURS</t>
  </si>
  <si>
    <t>GeomaticsConc</t>
  </si>
  <si>
    <t>NaturalSciences</t>
  </si>
  <si>
    <t>SocialSciences</t>
  </si>
  <si>
    <t>&lt;&lt;&lt; Select &gt;&gt;&gt; WHICH MULTIDISCIPLINARY CATEGORY to use for Geography Courses (6 CrHrs)</t>
  </si>
  <si>
    <t>&gt;&gt; Select the 4-YR DEGREE TYPE...BA or BSC route?</t>
  </si>
  <si>
    <t>Degree:</t>
  </si>
  <si>
    <t>&gt;&gt; Select the 3-YR DEGREE TYPE...BA or BSC route?</t>
  </si>
  <si>
    <t>4-YEAR GEOGRAPHY (MAJOR or HONOURS)</t>
  </si>
  <si>
    <t>Updated: 2026-2027</t>
  </si>
  <si>
    <t>Step 1:</t>
  </si>
  <si>
    <t>Step 2:</t>
  </si>
  <si>
    <t>4-yr BA|BSc</t>
  </si>
  <si>
    <t>3-yr BA|BSc</t>
  </si>
  <si>
    <t>4-yr_ENV_STUDIES</t>
  </si>
  <si>
    <t>4-yr GEOMATICS</t>
  </si>
  <si>
    <t>Step 4:</t>
  </si>
  <si>
    <t>Step 3:</t>
  </si>
  <si>
    <t>Step 5:</t>
  </si>
  <si>
    <t>Then the worksheet will display requirements for the specified degree.</t>
  </si>
  <si>
    <r>
      <t xml:space="preserve">Specific Geography courses count either toward </t>
    </r>
    <r>
      <rPr>
        <u/>
        <sz val="11"/>
        <color theme="1"/>
        <rFont val="Calibri"/>
        <family val="2"/>
        <scheme val="minor"/>
      </rPr>
      <t>Natural Sciences</t>
    </r>
    <r>
      <rPr>
        <sz val="11"/>
        <color theme="1"/>
        <rFont val="Calibri"/>
        <family val="2"/>
        <scheme val="minor"/>
      </rPr>
      <t xml:space="preserve"> or </t>
    </r>
    <r>
      <rPr>
        <u/>
        <sz val="11"/>
        <color theme="1"/>
        <rFont val="Calibri"/>
        <family val="2"/>
        <scheme val="minor"/>
      </rPr>
      <t>Social Sciences</t>
    </r>
  </si>
  <si>
    <t>YELLOW-FILLED cells will update based on the selected degree type &amp; route</t>
  </si>
  <si>
    <t>(Multidisciplinary Education category) See BU Calendar 5.4</t>
  </si>
  <si>
    <t>WELCOME to the BU Geography &amp; Environment degree planning tool!</t>
  </si>
  <si>
    <r>
      <t>4-YR GEOG MAJOR (</t>
    </r>
    <r>
      <rPr>
        <b/>
        <sz val="11"/>
        <color theme="1"/>
        <rFont val="Calibri"/>
        <family val="2"/>
        <scheme val="minor"/>
      </rPr>
      <t>ENVIRONMENTAL STUDIES concentration</t>
    </r>
    <r>
      <rPr>
        <sz val="11"/>
        <color theme="1"/>
        <rFont val="Calibri"/>
        <family val="2"/>
        <scheme val="minor"/>
      </rPr>
      <t>)</t>
    </r>
  </si>
  <si>
    <r>
      <t>4-YR GEOG MAJOR (</t>
    </r>
    <r>
      <rPr>
        <b/>
        <sz val="11"/>
        <color theme="1"/>
        <rFont val="Calibri"/>
        <family val="2"/>
        <scheme val="minor"/>
      </rPr>
      <t>GEOMATICS concentration</t>
    </r>
    <r>
      <rPr>
        <sz val="11"/>
        <color theme="1"/>
        <rFont val="Calibri"/>
        <family val="2"/>
        <scheme val="minor"/>
      </rPr>
      <t>)</t>
    </r>
  </si>
  <si>
    <t>go to &gt;&gt;</t>
  </si>
  <si>
    <t>You will need to use an editable version to be able to make selections.</t>
  </si>
  <si>
    <t>DOWNLOAD and save a copy of this file to your device.</t>
  </si>
  <si>
    <t>(If needed, unlock code for worksheets: "planner")</t>
  </si>
  <si>
    <t>3-YEAR GEOGRAPHY (MAJOR)</t>
  </si>
  <si>
    <t>** Decide which MULTIDISCIPLINARY EDUCATION category to use for Geography courses</t>
  </si>
  <si>
    <r>
      <t xml:space="preserve">Choices in the </t>
    </r>
    <r>
      <rPr>
        <u/>
        <sz val="11"/>
        <color theme="1"/>
        <rFont val="Calibri"/>
        <family val="2"/>
        <scheme val="minor"/>
      </rPr>
      <t>drop-down list</t>
    </r>
    <r>
      <rPr>
        <sz val="11"/>
        <color theme="1"/>
        <rFont val="Calibri"/>
        <family val="2"/>
        <scheme val="minor"/>
      </rPr>
      <t xml:space="preserve"> include [BA or BSc] and [Major or Honours, if applicable]</t>
    </r>
  </si>
  <si>
    <t>The CrHrs Completed (Column G) allows you to track your progress in the major &amp; degree.</t>
  </si>
  <si>
    <t>ORANGE-FILLED cells on the selected Degree WORKSHEET will need your input.</t>
  </si>
  <si>
    <t>Browse to the desired Degree WORKSHEET (4-year|3-year|4-yr concentrations)</t>
  </si>
  <si>
    <t>Where there is a choice (Column A), pick from the cell's drop-down list of course numbers.</t>
  </si>
  <si>
    <t>After a course number is selected, its corresponding course details will fill in automatically.</t>
  </si>
  <si>
    <t xml:space="preserve">** Select a DEGREE TYPE &amp; ROUTE (near the top of the Degree Worksheet, cell B3) </t>
  </si>
  <si>
    <t>&gt;&gt; Click HERE for the INSTRUCTIONS &lt;&lt;</t>
  </si>
  <si>
    <t>INSTRUCTIONS: How to use this Degree Planner Tool</t>
  </si>
  <si>
    <r>
      <t xml:space="preserve">The planner can track how many Geography credit hours have been </t>
    </r>
    <r>
      <rPr>
        <u/>
        <sz val="11"/>
        <color theme="1"/>
        <rFont val="Calibri"/>
        <family val="2"/>
        <scheme val="minor"/>
      </rPr>
      <t>completed</t>
    </r>
    <r>
      <rPr>
        <sz val="11"/>
        <color theme="1"/>
        <rFont val="Calibri"/>
        <family val="2"/>
        <scheme val="minor"/>
      </rPr>
      <t xml:space="preserve"> for that category</t>
    </r>
  </si>
  <si>
    <t>Enter the number of Credit Hours (CrHrs) for Completed Courses</t>
  </si>
  <si>
    <t>Geography &amp; Environment Degree Planner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</si>
</sst>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4"/>
      <color rgb="FF3F3F76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u/>
      <sz val="11"/>
      <color theme="3"/>
      <name val="Calibri"/>
      <family val="2"/>
      <scheme val="minor"/>
    </font>
    <font>
      <u/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u/>
      <sz val="11"/>
      <color rgb="FF3F3F3F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4"/>
      <color theme="3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/>
      </top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0">
    <xf numFmtId="0" fontId="0" fillId="0" borderId="0"/>
    <xf numFmtId="0" fontId="6" fillId="0" borderId="2" applyNumberFormat="0" applyFill="0" applyAlignment="0" applyProtection="0"/>
    <xf numFmtId="0" fontId="7" fillId="0" borderId="0" applyNumberFormat="0" applyFill="0" applyBorder="0" applyAlignment="0" applyProtection="0"/>
    <xf numFmtId="0" fontId="9" fillId="3" borderId="3" applyNumberFormat="0" applyAlignment="0" applyProtection="0"/>
    <xf numFmtId="0" fontId="7" fillId="0" borderId="4" applyNumberFormat="0" applyFill="0" applyAlignment="0" applyProtection="0"/>
    <xf numFmtId="0" fontId="10" fillId="4" borderId="5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" fillId="0" borderId="10" applyNumberFormat="0" applyFill="0" applyAlignment="0" applyProtection="0"/>
    <xf numFmtId="0" fontId="22" fillId="0" borderId="0" applyNumberFormat="0" applyFill="0" applyBorder="0" applyAlignment="0" applyProtection="0"/>
  </cellStyleXfs>
  <cellXfs count="75">
    <xf numFmtId="0" fontId="0" fillId="0" borderId="0" xfId="0"/>
    <xf numFmtId="0" fontId="2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/>
    <xf numFmtId="0" fontId="6" fillId="0" borderId="2" xfId="1"/>
    <xf numFmtId="0" fontId="0" fillId="0" borderId="0" xfId="0" quotePrefix="1"/>
    <xf numFmtId="0" fontId="0" fillId="0" borderId="1" xfId="0" applyBorder="1"/>
    <xf numFmtId="0" fontId="1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1" fillId="0" borderId="6" xfId="0" applyFont="1" applyBorder="1"/>
    <xf numFmtId="0" fontId="8" fillId="0" borderId="7" xfId="0" applyFont="1" applyBorder="1"/>
    <xf numFmtId="0" fontId="0" fillId="0" borderId="7" xfId="0" applyBorder="1"/>
    <xf numFmtId="0" fontId="11" fillId="0" borderId="7" xfId="0" applyFont="1" applyBorder="1"/>
    <xf numFmtId="0" fontId="0" fillId="0" borderId="8" xfId="0" applyBorder="1"/>
    <xf numFmtId="0" fontId="7" fillId="0" borderId="4" xfId="4"/>
    <xf numFmtId="0" fontId="7" fillId="0" borderId="4" xfId="4" applyAlignment="1">
      <alignment horizontal="center"/>
    </xf>
    <xf numFmtId="0" fontId="12" fillId="0" borderId="0" xfId="2" applyFont="1"/>
    <xf numFmtId="0" fontId="4" fillId="0" borderId="0" xfId="0" applyFont="1"/>
    <xf numFmtId="16" fontId="5" fillId="0" borderId="0" xfId="0" quotePrefix="1" applyNumberFormat="1" applyFont="1" applyAlignment="1">
      <alignment horizontal="center"/>
    </xf>
    <xf numFmtId="0" fontId="6" fillId="0" borderId="2" xfId="1" applyAlignment="1">
      <alignment horizontal="center"/>
    </xf>
    <xf numFmtId="0" fontId="14" fillId="0" borderId="9" xfId="7"/>
    <xf numFmtId="0" fontId="14" fillId="0" borderId="9" xfId="7" applyAlignment="1">
      <alignment horizontal="center"/>
    </xf>
    <xf numFmtId="0" fontId="1" fillId="0" borderId="10" xfId="8" applyAlignment="1">
      <alignment horizontal="right"/>
    </xf>
    <xf numFmtId="0" fontId="1" fillId="0" borderId="10" xfId="8" applyAlignment="1">
      <alignment horizontal="center"/>
    </xf>
    <xf numFmtId="0" fontId="10" fillId="4" borderId="5" xfId="5" applyFont="1"/>
    <xf numFmtId="0" fontId="12" fillId="0" borderId="0" xfId="2" applyFont="1" applyAlignment="1">
      <alignment horizontal="left"/>
    </xf>
    <xf numFmtId="0" fontId="8" fillId="0" borderId="0" xfId="0" applyFont="1" applyAlignment="1">
      <alignment horizontal="right" wrapText="1"/>
    </xf>
    <xf numFmtId="0" fontId="15" fillId="3" borderId="3" xfId="3" applyFont="1" applyAlignment="1">
      <alignment horizontal="left"/>
    </xf>
    <xf numFmtId="0" fontId="13" fillId="0" borderId="0" xfId="6" applyAlignment="1">
      <alignment horizontal="right"/>
    </xf>
    <xf numFmtId="0" fontId="13" fillId="0" borderId="0" xfId="6"/>
    <xf numFmtId="0" fontId="7" fillId="0" borderId="4" xfId="4" applyAlignment="1">
      <alignment horizontal="left"/>
    </xf>
    <xf numFmtId="0" fontId="7" fillId="0" borderId="0" xfId="4" applyBorder="1" applyAlignment="1">
      <alignment horizontal="center"/>
    </xf>
    <xf numFmtId="0" fontId="9" fillId="4" borderId="5" xfId="5" applyFont="1" applyAlignment="1">
      <alignment horizontal="center"/>
    </xf>
    <xf numFmtId="0" fontId="12" fillId="0" borderId="0" xfId="2" applyFont="1" applyAlignment="1">
      <alignment horizontal="center"/>
    </xf>
    <xf numFmtId="0" fontId="16" fillId="0" borderId="0" xfId="0" applyFont="1"/>
    <xf numFmtId="0" fontId="1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17" fillId="3" borderId="3" xfId="2" applyFont="1" applyFill="1" applyBorder="1" applyAlignment="1">
      <alignment horizontal="left"/>
    </xf>
    <xf numFmtId="0" fontId="17" fillId="0" borderId="0" xfId="2" applyFont="1" applyAlignment="1">
      <alignment horizontal="left"/>
    </xf>
    <xf numFmtId="0" fontId="8" fillId="0" borderId="0" xfId="0" applyFont="1" applyAlignment="1">
      <alignment horizontal="right"/>
    </xf>
    <xf numFmtId="0" fontId="18" fillId="4" borderId="5" xfId="5" applyFont="1" applyAlignment="1">
      <alignment horizontal="center"/>
    </xf>
    <xf numFmtId="0" fontId="18" fillId="4" borderId="5" xfId="5" applyFont="1" applyAlignment="1">
      <alignment horizontal="left"/>
    </xf>
    <xf numFmtId="0" fontId="4" fillId="4" borderId="5" xfId="5" applyFont="1" applyAlignment="1">
      <alignment horizontal="center"/>
    </xf>
    <xf numFmtId="0" fontId="0" fillId="0" borderId="0" xfId="0" quotePrefix="1" applyAlignment="1">
      <alignment horizontal="left"/>
    </xf>
    <xf numFmtId="0" fontId="12" fillId="0" borderId="4" xfId="4" applyFont="1"/>
    <xf numFmtId="0" fontId="7" fillId="0" borderId="0" xfId="2" quotePrefix="1"/>
    <xf numFmtId="0" fontId="13" fillId="0" borderId="11" xfId="6" applyBorder="1" applyAlignment="1">
      <alignment horizontal="right"/>
    </xf>
    <xf numFmtId="0" fontId="19" fillId="4" borderId="5" xfId="5" applyFont="1" applyAlignment="1">
      <alignment horizontal="center"/>
    </xf>
    <xf numFmtId="0" fontId="20" fillId="4" borderId="5" xfId="5" applyFont="1" applyAlignment="1">
      <alignment horizontal="center"/>
    </xf>
    <xf numFmtId="0" fontId="1" fillId="0" borderId="0" xfId="0" applyFont="1" applyAlignment="1">
      <alignment horizontal="left"/>
    </xf>
    <xf numFmtId="0" fontId="1" fillId="4" borderId="5" xfId="5" applyFont="1" applyAlignment="1">
      <alignment horizontal="center"/>
    </xf>
    <xf numFmtId="0" fontId="21" fillId="0" borderId="2" xfId="6" applyFont="1" applyBorder="1" applyAlignment="1">
      <alignment horizontal="right"/>
    </xf>
    <xf numFmtId="0" fontId="0" fillId="0" borderId="0" xfId="0" applyAlignment="1">
      <alignment horizontal="right"/>
    </xf>
    <xf numFmtId="0" fontId="0" fillId="4" borderId="5" xfId="5" applyFont="1"/>
    <xf numFmtId="0" fontId="7" fillId="0" borderId="0" xfId="2"/>
    <xf numFmtId="0" fontId="23" fillId="3" borderId="3" xfId="3" applyFont="1"/>
    <xf numFmtId="0" fontId="24" fillId="0" borderId="2" xfId="1" applyFont="1"/>
    <xf numFmtId="0" fontId="22" fillId="0" borderId="0" xfId="9"/>
    <xf numFmtId="0" fontId="6" fillId="4" borderId="12" xfId="5" applyFont="1" applyBorder="1"/>
    <xf numFmtId="0" fontId="6" fillId="4" borderId="13" xfId="5" applyFont="1" applyBorder="1"/>
    <xf numFmtId="0" fontId="6" fillId="4" borderId="14" xfId="5" applyFont="1" applyBorder="1"/>
    <xf numFmtId="0" fontId="12" fillId="5" borderId="0" xfId="2" applyFont="1" applyFill="1"/>
    <xf numFmtId="0" fontId="0" fillId="5" borderId="0" xfId="0" applyFill="1"/>
    <xf numFmtId="0" fontId="7" fillId="4" borderId="4" xfId="4" applyFill="1"/>
    <xf numFmtId="0" fontId="10" fillId="6" borderId="5" xfId="5" applyFont="1" applyFill="1"/>
    <xf numFmtId="0" fontId="25" fillId="0" borderId="0" xfId="9" applyFont="1" applyAlignment="1">
      <alignment horizontal="center" vertical="center"/>
    </xf>
  </cellXfs>
  <cellStyles count="10">
    <cellStyle name="Heading 1" xfId="1" builtinId="16"/>
    <cellStyle name="Heading 2" xfId="7" builtinId="17"/>
    <cellStyle name="Heading 3" xfId="4" builtinId="18"/>
    <cellStyle name="Heading 4" xfId="2" builtinId="19"/>
    <cellStyle name="Hyperlink" xfId="9" builtinId="8"/>
    <cellStyle name="Input" xfId="3" builtinId="20"/>
    <cellStyle name="Normal" xfId="0" builtinId="0"/>
    <cellStyle name="Note" xfId="5" builtinId="10"/>
    <cellStyle name="Title" xfId="6" builtinId="15"/>
    <cellStyle name="Total" xfId="8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</xdr:row>
      <xdr:rowOff>76199</xdr:rowOff>
    </xdr:from>
    <xdr:to>
      <xdr:col>8</xdr:col>
      <xdr:colOff>476250</xdr:colOff>
      <xdr:row>16</xdr:row>
      <xdr:rowOff>123824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8A059D2-8416-16B7-D323-B89D24D7A0F8}"/>
            </a:ext>
          </a:extLst>
        </xdr:cNvPr>
        <xdr:cNvSpPr txBox="1"/>
      </xdr:nvSpPr>
      <xdr:spPr>
        <a:xfrm>
          <a:off x="104775" y="533399"/>
          <a:ext cx="5248275" cy="2714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</a:t>
          </a:r>
          <a:r>
            <a:rPr lang="en-CA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tool is intended to </a:t>
          </a:r>
          <a:r>
            <a:rPr lang="en-CA" sz="10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assist </a:t>
          </a:r>
          <a:r>
            <a:rPr lang="en-CA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with degree planning and does not replace the academic calendar. </a:t>
          </a:r>
          <a:r>
            <a:rPr lang="en-CA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 to </a:t>
          </a:r>
          <a:r>
            <a:rPr lang="en-CA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Brandon University Undergraduate Calendar for full details and its authoritative statement of degree requirements</a:t>
          </a:r>
          <a:r>
            <a:rPr lang="en-CA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It is also expected that you will </a:t>
          </a:r>
          <a:r>
            <a:rPr lang="en-CA" sz="1000" b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consult with your faculty advisor</a:t>
          </a:r>
          <a:r>
            <a:rPr lang="en-CA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endParaRPr lang="en-CA" sz="1000" b="0">
            <a:effectLst/>
          </a:endParaRPr>
        </a:p>
        <a:p>
          <a:endParaRPr lang="en-CA" sz="1000"/>
        </a:p>
        <a:p>
          <a:r>
            <a:rPr lang="en-CA" sz="1000"/>
            <a:t>The Department of Geography and Environment offers a 4-Year BA or BSc degree, 4-year BA or BSc Honours degree, 4-Year BA or BSc Concentrations in Environmental Studies or Geomatics, as well as a 3-Year BA or BSc, and a Minor. Students pursuing any 4-Year or 3-Year degree are required to complete a common set of core degree requirements in addition to a prescribed set of Arts or Science-based Geography courses in order to obtain either the BA or BSc degree. Since several upper level courses are cycled on a biennial basis, students who are considering a major or minor in Geography are advised to plan their program in consultation with members of the Department. </a:t>
          </a:r>
        </a:p>
        <a:p>
          <a:endParaRPr lang="en-CA" sz="1000"/>
        </a:p>
        <a:p>
          <a:r>
            <a:rPr lang="en-CA" sz="1000"/>
            <a:t>A Co-operative Education (Co-op) option is available for students enrolled in a Geography Major, 4-Year or 4-Year (Honours) degree. Students are encouraged to contact their department to discuss program details and department specific co-op requirements and timelines.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546CE-5AAE-4859-B705-9CE8668C84E2}">
  <dimension ref="A1:J47"/>
  <sheetViews>
    <sheetView tabSelected="1" workbookViewId="0"/>
  </sheetViews>
  <sheetFormatPr defaultRowHeight="15" x14ac:dyDescent="0.25"/>
  <sheetData>
    <row r="1" spans="1:9" ht="20.25" thickBot="1" x14ac:dyDescent="0.35">
      <c r="A1" s="65" t="s">
        <v>270</v>
      </c>
      <c r="B1" s="10"/>
      <c r="C1" s="10"/>
      <c r="D1" s="10"/>
      <c r="E1" s="10"/>
      <c r="F1" s="10"/>
      <c r="G1" s="10"/>
      <c r="H1" s="10"/>
      <c r="I1" s="10"/>
    </row>
    <row r="2" spans="1:9" ht="15.75" thickTop="1" x14ac:dyDescent="0.25">
      <c r="A2" t="s">
        <v>256</v>
      </c>
    </row>
    <row r="18" spans="1:10" ht="19.5" x14ac:dyDescent="0.3">
      <c r="A18" s="67" t="s">
        <v>287</v>
      </c>
      <c r="B18" s="68"/>
      <c r="C18" s="68"/>
      <c r="D18" s="68"/>
      <c r="E18" s="68"/>
      <c r="F18" s="68"/>
      <c r="G18" s="68"/>
      <c r="H18" s="68"/>
      <c r="I18" s="69"/>
    </row>
    <row r="20" spans="1:10" ht="15.75" thickBot="1" x14ac:dyDescent="0.3">
      <c r="A20" s="23" t="s">
        <v>257</v>
      </c>
      <c r="B20" s="22" t="s">
        <v>275</v>
      </c>
      <c r="C20" s="22"/>
      <c r="D20" s="22"/>
      <c r="E20" s="22"/>
      <c r="F20" s="22"/>
      <c r="G20" s="22"/>
      <c r="H20" s="22"/>
      <c r="I20" s="22"/>
    </row>
    <row r="21" spans="1:10" x14ac:dyDescent="0.25">
      <c r="A21" t="s">
        <v>274</v>
      </c>
    </row>
    <row r="23" spans="1:10" ht="15.75" thickBot="1" x14ac:dyDescent="0.3">
      <c r="A23" s="23" t="s">
        <v>258</v>
      </c>
      <c r="B23" s="22" t="s">
        <v>282</v>
      </c>
      <c r="C23" s="22"/>
      <c r="D23" s="22"/>
      <c r="E23" s="22"/>
      <c r="F23" s="22"/>
      <c r="G23" s="22"/>
      <c r="H23" s="22"/>
      <c r="I23" s="22"/>
    </row>
    <row r="24" spans="1:10" x14ac:dyDescent="0.25">
      <c r="A24" t="s">
        <v>255</v>
      </c>
      <c r="G24" s="61" t="s">
        <v>273</v>
      </c>
      <c r="H24" s="66" t="s">
        <v>259</v>
      </c>
    </row>
    <row r="25" spans="1:10" x14ac:dyDescent="0.25">
      <c r="A25" t="s">
        <v>277</v>
      </c>
      <c r="G25" s="61" t="s">
        <v>273</v>
      </c>
      <c r="H25" s="66" t="s">
        <v>260</v>
      </c>
    </row>
    <row r="26" spans="1:10" x14ac:dyDescent="0.25">
      <c r="A26" t="s">
        <v>271</v>
      </c>
      <c r="G26" s="61" t="s">
        <v>273</v>
      </c>
      <c r="H26" s="66" t="s">
        <v>261</v>
      </c>
    </row>
    <row r="27" spans="1:10" x14ac:dyDescent="0.25">
      <c r="A27" t="s">
        <v>272</v>
      </c>
      <c r="G27" s="61" t="s">
        <v>273</v>
      </c>
      <c r="H27" s="66" t="s">
        <v>262</v>
      </c>
    </row>
    <row r="28" spans="1:10" s="63" customFormat="1" x14ac:dyDescent="0.25">
      <c r="A28"/>
      <c r="B28"/>
      <c r="C28"/>
      <c r="D28"/>
      <c r="E28"/>
      <c r="F28"/>
      <c r="G28"/>
      <c r="H28"/>
      <c r="I28"/>
      <c r="J28"/>
    </row>
    <row r="29" spans="1:10" ht="15.75" thickBot="1" x14ac:dyDescent="0.3">
      <c r="A29" s="23" t="s">
        <v>264</v>
      </c>
      <c r="B29" s="64" t="s">
        <v>281</v>
      </c>
      <c r="C29" s="22"/>
      <c r="D29" s="22"/>
      <c r="E29" s="22"/>
      <c r="F29" s="22"/>
      <c r="G29" s="22"/>
      <c r="H29" s="22"/>
      <c r="I29" s="22"/>
    </row>
    <row r="30" spans="1:10" x14ac:dyDescent="0.25">
      <c r="A30" s="63"/>
      <c r="B30" s="63"/>
      <c r="C30" s="63"/>
      <c r="D30" s="63"/>
      <c r="E30" s="63"/>
      <c r="F30" s="63"/>
      <c r="G30" s="63"/>
      <c r="H30" s="63"/>
      <c r="I30" s="63"/>
    </row>
    <row r="31" spans="1:10" x14ac:dyDescent="0.25">
      <c r="A31" s="70" t="s">
        <v>285</v>
      </c>
      <c r="B31" s="71"/>
      <c r="C31" s="71"/>
      <c r="D31" s="71"/>
      <c r="E31" s="71"/>
      <c r="F31" s="71"/>
      <c r="G31" s="71"/>
      <c r="H31" s="71"/>
    </row>
    <row r="32" spans="1:10" x14ac:dyDescent="0.25">
      <c r="A32" t="s">
        <v>279</v>
      </c>
    </row>
    <row r="33" spans="1:9" x14ac:dyDescent="0.25">
      <c r="A33" t="s">
        <v>266</v>
      </c>
    </row>
    <row r="35" spans="1:9" x14ac:dyDescent="0.25">
      <c r="A35" s="70" t="s">
        <v>278</v>
      </c>
      <c r="B35" s="71"/>
      <c r="C35" s="71"/>
      <c r="D35" s="71"/>
      <c r="E35" s="71"/>
      <c r="F35" s="71"/>
      <c r="G35" s="71"/>
      <c r="H35" s="71"/>
    </row>
    <row r="36" spans="1:9" x14ac:dyDescent="0.25">
      <c r="A36" t="s">
        <v>267</v>
      </c>
    </row>
    <row r="37" spans="1:9" x14ac:dyDescent="0.25">
      <c r="A37" t="s">
        <v>288</v>
      </c>
    </row>
    <row r="39" spans="1:9" ht="15.75" thickBot="1" x14ac:dyDescent="0.3">
      <c r="A39" s="23" t="s">
        <v>263</v>
      </c>
      <c r="B39" s="72" t="s">
        <v>268</v>
      </c>
      <c r="C39" s="22"/>
      <c r="D39" s="22"/>
      <c r="E39" s="22"/>
      <c r="F39" s="22"/>
      <c r="G39" s="22"/>
      <c r="H39" s="22"/>
      <c r="I39" s="22"/>
    </row>
    <row r="40" spans="1:9" x14ac:dyDescent="0.25">
      <c r="A40" s="62" t="s">
        <v>283</v>
      </c>
    </row>
    <row r="41" spans="1:9" x14ac:dyDescent="0.25">
      <c r="A41" t="s">
        <v>284</v>
      </c>
      <c r="C41" s="63"/>
      <c r="D41" s="63"/>
      <c r="E41" s="63"/>
      <c r="F41" s="63"/>
      <c r="G41" s="63"/>
      <c r="H41" s="63"/>
      <c r="I41" s="63"/>
    </row>
    <row r="44" spans="1:9" ht="15.75" thickBot="1" x14ac:dyDescent="0.3">
      <c r="A44" s="23" t="s">
        <v>265</v>
      </c>
      <c r="B44" s="22" t="s">
        <v>289</v>
      </c>
      <c r="C44" s="22"/>
      <c r="D44" s="22"/>
      <c r="E44" s="22"/>
      <c r="F44" s="22"/>
      <c r="G44" s="22"/>
      <c r="H44" s="22"/>
      <c r="I44" s="22"/>
    </row>
    <row r="45" spans="1:9" x14ac:dyDescent="0.25">
      <c r="A45" t="s">
        <v>280</v>
      </c>
    </row>
    <row r="47" spans="1:9" x14ac:dyDescent="0.25">
      <c r="A47" t="s">
        <v>276</v>
      </c>
    </row>
  </sheetData>
  <sheetProtection algorithmName="SHA-512" hashValue="HRGuj/jVsRtc178gWEoTy9XWMH4qeIAD2/OoQGWft9HuxSK3Tq2NJRt2GZj3FJcrkgWaZHpLEruc0UEMmTmliw==" saltValue="btKuwf56iDQBRUy4wSftbQ==" spinCount="100000" sheet="1" objects="1" scenarios="1"/>
  <sortState xmlns:xlrd2="http://schemas.microsoft.com/office/spreadsheetml/2017/richdata2" ref="B31:B32">
    <sortCondition ref="B31:B32"/>
  </sortState>
  <hyperlinks>
    <hyperlink ref="H24" location="'4-YR_BA|BSc'!A3" display="4-yr BA|BSc" xr:uid="{CDABE864-7D54-4393-AFFE-D10EFEEB5AAC}"/>
    <hyperlink ref="H25" location="'3-YR_BA|BSc'!A3" display="3-yr BA|BSc" xr:uid="{13015811-092F-4206-A9BF-AA07051B11CF}"/>
    <hyperlink ref="H26" location="'4-YR_ENV_STUDIES_conc'!B3" display="4-yr_ENV_STUDIES" xr:uid="{73260CAE-0A32-46FC-B968-02CAB143D203}"/>
    <hyperlink ref="H27" location="'4-YR_GEOMATICS_conc'!B3" display="4-yr GEOMATICS" xr:uid="{AD76AA0D-C342-44C3-BF5E-1223109BF175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C7013-388D-4B21-8F17-F25741BC85B6}">
  <sheetPr>
    <pageSetUpPr fitToPage="1"/>
  </sheetPr>
  <dimension ref="A1:I79"/>
  <sheetViews>
    <sheetView workbookViewId="0">
      <pane ySplit="4" topLeftCell="A5" activePane="bottomLeft" state="frozen"/>
      <selection activeCell="A21" sqref="A21"/>
      <selection pane="bottomLeft" activeCell="A3" sqref="A3"/>
    </sheetView>
  </sheetViews>
  <sheetFormatPr defaultRowHeight="15" x14ac:dyDescent="0.25"/>
  <cols>
    <col min="1" max="1" width="10.7109375" style="5" customWidth="1"/>
    <col min="2" max="2" width="65.7109375" customWidth="1"/>
    <col min="3" max="6" width="7" style="8" customWidth="1"/>
    <col min="7" max="7" width="11" style="8" customWidth="1"/>
    <col min="8" max="8" width="4" customWidth="1"/>
    <col min="9" max="9" width="51.42578125" bestFit="1" customWidth="1"/>
    <col min="10" max="10" width="45" bestFit="1" customWidth="1"/>
  </cols>
  <sheetData>
    <row r="1" spans="1:9" ht="24" thickBot="1" x14ac:dyDescent="0.4">
      <c r="A1" s="10" t="s">
        <v>290</v>
      </c>
      <c r="B1" s="10"/>
      <c r="C1" s="27"/>
      <c r="D1" s="27"/>
      <c r="E1" s="27"/>
      <c r="F1" s="27"/>
      <c r="G1" s="60" t="s">
        <v>51</v>
      </c>
      <c r="H1" s="37"/>
    </row>
    <row r="2" spans="1:9" ht="15.75" thickTop="1" x14ac:dyDescent="0.25">
      <c r="A2"/>
      <c r="C2"/>
      <c r="D2"/>
      <c r="E2"/>
      <c r="F2"/>
    </row>
    <row r="3" spans="1:9" ht="18.75" x14ac:dyDescent="0.3">
      <c r="A3" s="34" t="s">
        <v>253</v>
      </c>
      <c r="B3" s="35" t="s">
        <v>252</v>
      </c>
    </row>
    <row r="4" spans="1:9" ht="30" x14ac:dyDescent="0.25">
      <c r="A4"/>
      <c r="C4" s="15" t="s">
        <v>1</v>
      </c>
      <c r="D4" s="15" t="s">
        <v>2</v>
      </c>
      <c r="E4" s="15" t="s">
        <v>3</v>
      </c>
      <c r="F4" s="15" t="s">
        <v>4</v>
      </c>
      <c r="G4" s="16" t="s">
        <v>5</v>
      </c>
      <c r="I4" s="74" t="s">
        <v>286</v>
      </c>
    </row>
    <row r="5" spans="1:9" ht="15.75" thickBot="1" x14ac:dyDescent="0.3">
      <c r="A5" s="22" t="s">
        <v>6</v>
      </c>
      <c r="B5" s="22"/>
      <c r="C5" s="23"/>
      <c r="D5" s="23"/>
      <c r="E5" s="23"/>
      <c r="F5" s="23"/>
    </row>
    <row r="6" spans="1:9" x14ac:dyDescent="0.25">
      <c r="A6" s="13" t="str" cm="1">
        <f t="array" ref="A6:A11">_xlfn._xlws.SORT(_xlfn._xlws.FILTER(AllCourses!$A$1:$A$60,AllCourses!$D$1:$D$60="Core Major requirement",""))</f>
        <v>38:170</v>
      </c>
      <c r="B6" t="str">
        <f>_xlfn.XLOOKUP($A6,AllCourses!$A:$A,AllCourses!$C:$C,$A6)</f>
        <v>How Earth Works: Applied Physical Geography</v>
      </c>
      <c r="C6" s="8">
        <f>_xlfn.XLOOKUP($A6,AllCourses!$A:$A,AllCourses!$L:$L,$A6)</f>
        <v>3</v>
      </c>
      <c r="D6" s="8">
        <f>_xlfn.XLOOKUP($A6,AllCourses!$A:$A,AllCourses!$J:$J,$A6)</f>
        <v>1</v>
      </c>
      <c r="E6" s="8" t="str">
        <f>_xlfn.XLOOKUP($A6,AllCourses!$A:$A,AllCourses!$K:$K,$A6)</f>
        <v>A</v>
      </c>
      <c r="F6" s="8" t="str">
        <f>LEFT(_xlfn.XLOOKUP($A6,AllCourses!$A:$A,AllCourses!$H:$H,""),1)</f>
        <v>N</v>
      </c>
      <c r="G6" s="2"/>
      <c r="I6" s="17" t="s">
        <v>3</v>
      </c>
    </row>
    <row r="7" spans="1:9" x14ac:dyDescent="0.25">
      <c r="A7" s="13" t="str">
        <v>38:180</v>
      </c>
      <c r="B7" t="str">
        <f>_xlfn.XLOOKUP(A7,AllCourses!$A:$A,AllCourses!$C:$C,A7)</f>
        <v>People &amp; Places: An Introduction to Human Geography</v>
      </c>
      <c r="C7" s="8">
        <f>_xlfn.XLOOKUP($A7,AllCourses!$A:$A,AllCourses!$L:$L,$A7)</f>
        <v>3</v>
      </c>
      <c r="D7" s="8">
        <f>_xlfn.XLOOKUP($A7,AllCourses!$A:$A,AllCourses!$J:$J,$A7)</f>
        <v>2</v>
      </c>
      <c r="E7" s="8" t="str">
        <f>_xlfn.XLOOKUP($A7,AllCourses!$A:$A,AllCourses!$K:$K,$A7)</f>
        <v>A</v>
      </c>
      <c r="F7" s="8" t="str">
        <f>LEFT(_xlfn.XLOOKUP($A7,AllCourses!$A:$A,AllCourses!$H:$H,""),1)</f>
        <v>S</v>
      </c>
      <c r="G7" s="2"/>
      <c r="I7" s="18" t="s">
        <v>7</v>
      </c>
    </row>
    <row r="8" spans="1:9" x14ac:dyDescent="0.25">
      <c r="A8" s="13" t="str">
        <v>38:192</v>
      </c>
      <c r="B8" t="str">
        <f>_xlfn.XLOOKUP(A8,AllCourses!$A:$A,AllCourses!$C:$C,A8)</f>
        <v>Environment and Society</v>
      </c>
      <c r="C8" s="8">
        <f>_xlfn.XLOOKUP($A8,AllCourses!$A:$A,AllCourses!$L:$L,$A8)</f>
        <v>3</v>
      </c>
      <c r="D8" s="8">
        <f>_xlfn.XLOOKUP($A8,AllCourses!$A:$A,AllCourses!$J:$J,$A8)</f>
        <v>1</v>
      </c>
      <c r="E8" s="8" t="str">
        <f>_xlfn.XLOOKUP($A8,AllCourses!$A:$A,AllCourses!$K:$K,$A8)</f>
        <v>A</v>
      </c>
      <c r="F8" s="8" t="str">
        <f>LEFT(_xlfn.XLOOKUP($A8,AllCourses!$A:$A,AllCourses!$H:$H,""),1)</f>
        <v>S</v>
      </c>
      <c r="G8" s="2"/>
      <c r="I8" s="19" t="s">
        <v>8</v>
      </c>
    </row>
    <row r="9" spans="1:9" x14ac:dyDescent="0.25">
      <c r="A9" s="13" t="str">
        <v>38:265</v>
      </c>
      <c r="B9" t="str">
        <f>_xlfn.XLOOKUP(A9,AllCourses!$A:$A,AllCourses!$C:$C,A9)</f>
        <v xml:space="preserve">Applied Quantitative Methods in Geography </v>
      </c>
      <c r="C9" s="8">
        <f>_xlfn.XLOOKUP($A9,AllCourses!$A:$A,AllCourses!$L:$L,$A9)</f>
        <v>3</v>
      </c>
      <c r="D9" s="8">
        <f>_xlfn.XLOOKUP($A9,AllCourses!$A:$A,AllCourses!$J:$J,$A9)</f>
        <v>2</v>
      </c>
      <c r="E9" s="8" t="str">
        <f>_xlfn.XLOOKUP($A9,AllCourses!$A:$A,AllCourses!$K:$K,$A9)</f>
        <v>A</v>
      </c>
      <c r="F9" s="8" t="str">
        <f>LEFT(_xlfn.XLOOKUP($A9,AllCourses!$A:$A,AllCourses!$H:$H,""),1)</f>
        <v/>
      </c>
      <c r="G9" s="2"/>
      <c r="I9" s="19" t="s">
        <v>9</v>
      </c>
    </row>
    <row r="10" spans="1:9" x14ac:dyDescent="0.25">
      <c r="A10" s="13" t="str">
        <v>38:279</v>
      </c>
      <c r="B10" t="str">
        <f>_xlfn.XLOOKUP(A10,AllCourses!$A:$A,AllCourses!$C:$C,A10)</f>
        <v xml:space="preserve">Introduction to Geographic Research Methods </v>
      </c>
      <c r="C10" s="8">
        <f>_xlfn.XLOOKUP($A10,AllCourses!$A:$A,AllCourses!$L:$L,$A10)</f>
        <v>3</v>
      </c>
      <c r="D10" s="8">
        <f>_xlfn.XLOOKUP($A10,AllCourses!$A:$A,AllCourses!$J:$J,$A10)</f>
        <v>1</v>
      </c>
      <c r="E10" s="8" t="str">
        <f>_xlfn.XLOOKUP($A10,AllCourses!$A:$A,AllCourses!$K:$K,$A10)</f>
        <v>A</v>
      </c>
      <c r="F10" s="8" t="str">
        <f>LEFT(_xlfn.XLOOKUP($A10,AllCourses!$A:$A,AllCourses!$H:$H,""),1)</f>
        <v/>
      </c>
      <c r="G10" s="2"/>
      <c r="I10" s="19" t="s">
        <v>10</v>
      </c>
    </row>
    <row r="11" spans="1:9" x14ac:dyDescent="0.25">
      <c r="A11" s="13" t="str">
        <v>38:286</v>
      </c>
      <c r="B11" t="str">
        <f>_xlfn.XLOOKUP(A11,AllCourses!$A:$A,AllCourses!$C:$C,A11)</f>
        <v xml:space="preserve">GIS I – Principles of Spatial Data and Cartographic Design </v>
      </c>
      <c r="C11" s="8">
        <f>_xlfn.XLOOKUP($A11,AllCourses!$A:$A,AllCourses!$L:$L,$A11)</f>
        <v>3</v>
      </c>
      <c r="D11" s="8">
        <f>_xlfn.XLOOKUP($A11,AllCourses!$A:$A,AllCourses!$J:$J,$A11)</f>
        <v>1</v>
      </c>
      <c r="E11" s="8" t="str">
        <f>_xlfn.XLOOKUP($A11,AllCourses!$A:$A,AllCourses!$K:$K,$A11)</f>
        <v>A</v>
      </c>
      <c r="F11" s="8" t="str">
        <f>LEFT(_xlfn.XLOOKUP($A11,AllCourses!$A:$A,AllCourses!$H:$H,""),1)</f>
        <v>N</v>
      </c>
      <c r="G11" s="2"/>
      <c r="I11" s="19" t="s">
        <v>11</v>
      </c>
    </row>
    <row r="12" spans="1:9" x14ac:dyDescent="0.25">
      <c r="A12" s="13" t="str">
        <f>IF(RIGHT(B3,9)="(Honours)","38:449","")</f>
        <v/>
      </c>
      <c r="B12" t="str">
        <f>_xlfn.XLOOKUP(A12,AllCourses!$A:$A,AllCourses!$C:$C,A12)</f>
        <v/>
      </c>
      <c r="C12" s="8" t="str">
        <f>_xlfn.XLOOKUP($A12,AllCourses!$A:$A,AllCourses!$L:$L,$A12)</f>
        <v/>
      </c>
      <c r="D12" s="8" t="str">
        <f>_xlfn.XLOOKUP($A12,AllCourses!$A:$A,AllCourses!$J:$J,$A12)</f>
        <v/>
      </c>
      <c r="E12" s="8" t="str">
        <f>_xlfn.XLOOKUP($A12,AllCourses!$A:$A,AllCourses!$K:$K,$A12)</f>
        <v/>
      </c>
      <c r="F12" s="8" t="str">
        <f>LEFT(_xlfn.XLOOKUP($A12,AllCourses!$A:$A,AllCourses!$H:$H,""),1)</f>
        <v/>
      </c>
      <c r="I12" s="19" t="s">
        <v>12</v>
      </c>
    </row>
    <row r="13" spans="1:9" ht="15.75" thickBot="1" x14ac:dyDescent="0.3">
      <c r="A13" s="38" t="s">
        <v>13</v>
      </c>
      <c r="B13" s="22"/>
      <c r="C13" s="23"/>
      <c r="D13" s="23"/>
      <c r="E13" s="23"/>
      <c r="F13" s="23"/>
      <c r="G13" s="39"/>
      <c r="I13" s="19" t="s">
        <v>14</v>
      </c>
    </row>
    <row r="14" spans="1:9" x14ac:dyDescent="0.25">
      <c r="A14" s="49" t="s">
        <v>52</v>
      </c>
      <c r="B14" t="str">
        <f>_xlfn.XLOOKUP(A14,AllCourses!$A:$A,AllCourses!$C:$C,_xlfn.CONCAT("&lt;&lt;&lt; Choose ONE geomatics course from the list: ",_xlfn.TEXTJOIN("|",,GroupLists!$B$2:$B$3)))</f>
        <v>&lt;&lt;&lt; Choose ONE geomatics course from the list: 38:353|38:376</v>
      </c>
      <c r="C14" s="8">
        <f>IF(ISBLANK(A14),3,_xlfn.XLOOKUP($A14,AllCourses!$A:$A,AllCourses!$L:$L,3))</f>
        <v>3</v>
      </c>
      <c r="D14" s="8" t="str">
        <f>_xlfn.XLOOKUP($A14,AllCourses!$A:$A,AllCourses!$J:$J,"")</f>
        <v/>
      </c>
      <c r="E14" s="8" t="str">
        <f>_xlfn.XLOOKUP($A14,AllCourses!$A:$A,AllCourses!$K:$K,"")</f>
        <v/>
      </c>
      <c r="F14" s="8" t="str">
        <f>LEFT(_xlfn.XLOOKUP($A14,AllCourses!$A:$A,AllCourses!$H:$H,""),1)</f>
        <v/>
      </c>
      <c r="G14" s="2"/>
      <c r="I14" s="19"/>
    </row>
    <row r="15" spans="1:9" x14ac:dyDescent="0.25">
      <c r="I15" s="20" t="s">
        <v>2</v>
      </c>
    </row>
    <row r="16" spans="1:9" ht="15.75" thickBot="1" x14ac:dyDescent="0.3">
      <c r="A16" s="22" t="s">
        <v>16</v>
      </c>
      <c r="B16" s="22"/>
      <c r="C16" s="23"/>
      <c r="D16" s="23"/>
      <c r="E16" s="23"/>
      <c r="F16" s="23"/>
      <c r="G16" s="39"/>
      <c r="I16" s="18" t="s">
        <v>17</v>
      </c>
    </row>
    <row r="17" spans="1:9" x14ac:dyDescent="0.25">
      <c r="A17" s="49" t="s">
        <v>53</v>
      </c>
      <c r="B17" t="str">
        <f>_xlfn.XLOOKUP(A17,AllCourses!$A:$A,AllCourses!$C:$C,_xlfn.CONCAT("&lt;&lt;&lt; Choose ONE regional course from the list: ",_xlfn.TEXTJOIN("|",,GroupLists!$C$2:$C$6)))</f>
        <v>&lt;&lt;&lt; Choose ONE regional course from the list: 38:179|38:283|38:360|38:430|88:150</v>
      </c>
      <c r="C17" s="8">
        <f>IF(ISBLANK(A17),3,_xlfn.XLOOKUP($A17,AllCourses!$A:$A,AllCourses!$L:$L,3))</f>
        <v>3</v>
      </c>
      <c r="D17" s="8" t="str">
        <f>_xlfn.XLOOKUP($A17,AllCourses!$A:$A,AllCourses!$J:$J,"")</f>
        <v/>
      </c>
      <c r="E17" s="8" t="str">
        <f>_xlfn.XLOOKUP($A17,AllCourses!$A:$A,AllCourses!$K:$K,"")</f>
        <v/>
      </c>
      <c r="F17" s="8" t="str">
        <f>LEFT(_xlfn.XLOOKUP($A17,AllCourses!$A:$A,AllCourses!$H:$H,""),1)</f>
        <v/>
      </c>
      <c r="G17" s="2"/>
      <c r="I17" s="19" t="s">
        <v>19</v>
      </c>
    </row>
    <row r="18" spans="1:9" x14ac:dyDescent="0.25">
      <c r="I18" s="19" t="s">
        <v>20</v>
      </c>
    </row>
    <row r="19" spans="1:9" ht="15.75" thickBot="1" x14ac:dyDescent="0.3">
      <c r="A19" s="22" t="str">
        <f>IF(LEFT($B$3,4)="B.A.","Additional Major requirements [BA route] (Take ALL)",IF(LEFT($B$3,4)="B.Sc","Additional Major requirements [BSc route] (Take ALL)", "Additional Major Requirements  &lt; degree type must be selected &gt;"))</f>
        <v>Additional Major Requirements  &lt; degree type must be selected &gt;</v>
      </c>
      <c r="B19" s="22"/>
      <c r="C19" s="23"/>
      <c r="D19" s="23"/>
      <c r="E19" s="23"/>
      <c r="F19" s="23"/>
      <c r="G19" s="39"/>
      <c r="I19" s="19" t="s">
        <v>21</v>
      </c>
    </row>
    <row r="20" spans="1:9" x14ac:dyDescent="0.25">
      <c r="A20" s="56" t="str" cm="1">
        <f t="array" ref="A20">IF(LEFT($B$3,3)="B.S",_xlfn._xlws.SORT(_xlfn._xlws.FILTER(AllCourses!$A$1:$A$60,AllCourses!$D$1:$D$60="BSc Major Requirement","")),IF(LEFT($B$3,3)="B.A",_xlfn._xlws.SORT(_xlfn._xlws.FILTER(AllCourses!$A$1:$A$60,AllCourses!$D$1:$D$60="BA Major Requirement","")),""))</f>
        <v/>
      </c>
      <c r="B20" t="str">
        <f>IF(ISBLANK(A20),"&lt; degree type must be selected &gt;",_xlfn.XLOOKUP(A20,AllCourses!$A:$A,AllCourses!$C:$C,"&lt;&lt; this will update after the degree type has been selected"))</f>
        <v>&lt;&lt; this will update after the degree type has been selected</v>
      </c>
      <c r="C20" s="8">
        <f>IF(ISBLANK(A20),3,_xlfn.XLOOKUP($A20,AllCourses!$A:$A,AllCourses!$L:$L,3))</f>
        <v>3</v>
      </c>
      <c r="D20" s="8" t="str">
        <f>_xlfn.XLOOKUP($A20,AllCourses!$A:$A,AllCourses!$J:$J,"")</f>
        <v/>
      </c>
      <c r="E20" s="8" t="str">
        <f>_xlfn.XLOOKUP($A20,AllCourses!$A:$A,AllCourses!$K:$K,"")</f>
        <v/>
      </c>
      <c r="F20" s="8" t="str">
        <f>LEFT(_xlfn.XLOOKUP($A20,AllCourses!$A:$A,AllCourses!$H:$H,""),1)</f>
        <v/>
      </c>
      <c r="G20" s="2"/>
      <c r="I20" s="19" t="s">
        <v>23</v>
      </c>
    </row>
    <row r="21" spans="1:9" x14ac:dyDescent="0.25">
      <c r="A21" s="56"/>
      <c r="B21" t="str">
        <f>IF(ISBLANK(A21),"&lt; degree type must be selected &gt;",_xlfn.XLOOKUP(A21,AllCourses!$A:$A,AllCourses!$C:$C,"&lt;&lt; this will update after the degree type has been selected"))</f>
        <v>&lt; degree type must be selected &gt;</v>
      </c>
      <c r="C21" s="8">
        <f>IF(ISBLANK(A21),3,_xlfn.XLOOKUP($A21,AllCourses!$A:$A,AllCourses!$L:$L,3))</f>
        <v>3</v>
      </c>
      <c r="D21" s="8">
        <f>_xlfn.XLOOKUP($A21,AllCourses!$A:$A,AllCourses!$J:$J,"")</f>
        <v>0</v>
      </c>
      <c r="E21" s="8">
        <f>_xlfn.XLOOKUP($A21,AllCourses!$A:$A,AllCourses!$K:$K,"")</f>
        <v>0</v>
      </c>
      <c r="F21" s="8" t="str">
        <f>LEFT(_xlfn.XLOOKUP($A21,AllCourses!$A:$A,AllCourses!$H:$H,""),1)</f>
        <v/>
      </c>
      <c r="G21" s="2"/>
      <c r="I21" s="19"/>
    </row>
    <row r="22" spans="1:9" x14ac:dyDescent="0.25">
      <c r="A22" s="56"/>
      <c r="B22" t="str">
        <f>IF(ISBLANK(A22),"&lt; degree type must be selected &gt;",_xlfn.XLOOKUP(A22,AllCourses!$A:$A,AllCourses!$C:$C,"&lt;&lt; this will update after the degree type has been selected"))</f>
        <v>&lt; degree type must be selected &gt;</v>
      </c>
      <c r="C22" s="8">
        <f>IF(ISBLANK(A22),3,_xlfn.XLOOKUP($A22,AllCourses!$A:$A,AllCourses!$L:$L,3))</f>
        <v>3</v>
      </c>
      <c r="D22" s="8">
        <f>_xlfn.XLOOKUP($A22,AllCourses!$A:$A,AllCourses!$J:$J,"")</f>
        <v>0</v>
      </c>
      <c r="E22" s="8">
        <f>_xlfn.XLOOKUP($A22,AllCourses!$A:$A,AllCourses!$K:$K,"")</f>
        <v>0</v>
      </c>
      <c r="F22" s="8" t="str">
        <f>LEFT(_xlfn.XLOOKUP($A22,AllCourses!$A:$A,AllCourses!$H:$H,""),1)</f>
        <v/>
      </c>
      <c r="G22" s="2"/>
      <c r="I22" s="20" t="s">
        <v>1</v>
      </c>
    </row>
    <row r="23" spans="1:9" x14ac:dyDescent="0.25">
      <c r="I23" s="19" t="s">
        <v>27</v>
      </c>
    </row>
    <row r="24" spans="1:9" ht="15.75" thickBot="1" x14ac:dyDescent="0.3">
      <c r="A24" s="22" t="str">
        <f>IF(LEFT($B$3,4)="B.A.","ONE additional course from BA list",IF(LEFT($B$3,4)="B.Sc","ONE additional course from BSc list", "Additional major requirement &lt;degree type must be selected &gt; "))</f>
        <v xml:space="preserve">Additional major requirement &lt;degree type must be selected &gt; </v>
      </c>
      <c r="I24" s="19"/>
    </row>
    <row r="25" spans="1:9" x14ac:dyDescent="0.25">
      <c r="A25" s="49"/>
      <c r="B25" t="str">
        <f>IF(ISBLANK(A25),"&lt;&lt; Choose ONE course from the list &lt;degree type must be selected&gt;",_xlfn.XLOOKUP(A25,AllCourses!$A:$A,AllCourses!$C:$C,"&lt;&lt;&lt; Choose ONE course from the list"))</f>
        <v>&lt;&lt; Choose ONE course from the list &lt;degree type must be selected&gt;</v>
      </c>
      <c r="C25" s="8">
        <f>IF(ISBLANK(A25),3,_xlfn.XLOOKUP($A25,AllCourses!$A:$A,AllCourses!$L:$L,3))</f>
        <v>3</v>
      </c>
      <c r="D25" s="8">
        <f>_xlfn.XLOOKUP($A25,AllCourses!$A:$A,AllCourses!$J:$J,"")</f>
        <v>0</v>
      </c>
      <c r="E25" s="8">
        <f>_xlfn.XLOOKUP($A25,AllCourses!$A:$A,AllCourses!$K:$K,"")</f>
        <v>0</v>
      </c>
      <c r="F25" s="8" t="str">
        <f>LEFT(_xlfn.XLOOKUP($A25,AllCourses!$A:$A,AllCourses!$H:$H,""),1)</f>
        <v/>
      </c>
      <c r="G25" s="2"/>
      <c r="I25" s="20" t="s">
        <v>29</v>
      </c>
    </row>
    <row r="26" spans="1:9" x14ac:dyDescent="0.25">
      <c r="I26" s="18" t="s">
        <v>269</v>
      </c>
    </row>
    <row r="27" spans="1:9" ht="15.75" thickBot="1" x14ac:dyDescent="0.3">
      <c r="A27" s="22" t="str">
        <f>IF(LEFT($B$3,4)="B.A.","Plus ONE course from the 4YR BSc requirements",IF(LEFT($B$3,4)="B.Sc","Plus ONE course from the 4YR BA requirements", "Additional requirement &lt;degree type must be selected &gt;"))</f>
        <v>Additional requirement &lt;degree type must be selected &gt;</v>
      </c>
      <c r="I27" s="19" t="s">
        <v>35</v>
      </c>
    </row>
    <row r="28" spans="1:9" ht="15.75" thickBot="1" x14ac:dyDescent="0.3">
      <c r="A28" s="49"/>
      <c r="B28" t="str">
        <f>IF(ISBLANK(A28),"&lt;&lt; Choose ONE course from the list &lt;degree type must be selected&gt;",_xlfn.XLOOKUP(A28,AllCourses!$A:$A,AllCourses!$C:$C,"&lt; Choose a course from the list"))</f>
        <v>&lt;&lt; Choose ONE course from the list &lt;degree type must be selected&gt;</v>
      </c>
      <c r="C28" s="8">
        <f>IF(ISBLANK(A28),3,_xlfn.XLOOKUP($A28,AllCourses!$A:$A,AllCourses!$L:$L,3))</f>
        <v>3</v>
      </c>
      <c r="D28" s="8">
        <f>_xlfn.XLOOKUP($A28,AllCourses!$A:$A,AllCourses!$J:$J,"")</f>
        <v>0</v>
      </c>
      <c r="E28" s="8">
        <f>_xlfn.XLOOKUP($A28,AllCourses!$A:$A,AllCourses!$K:$K,"")</f>
        <v>0</v>
      </c>
      <c r="F28" s="8" t="str">
        <f>LEFT(_xlfn.XLOOKUP($A28,AllCourses!$A:$A,AllCourses!$H:$H,""),1)</f>
        <v/>
      </c>
      <c r="G28" s="2"/>
      <c r="I28" s="21" t="s">
        <v>38</v>
      </c>
    </row>
    <row r="30" spans="1:9" ht="15.75" thickBot="1" x14ac:dyDescent="0.3">
      <c r="A30" s="22" t="s">
        <v>54</v>
      </c>
    </row>
    <row r="31" spans="1:9" x14ac:dyDescent="0.25">
      <c r="A31" s="49" t="s">
        <v>55</v>
      </c>
      <c r="B31" t="str">
        <f>IF(ISBLANK(A31),"&lt;&lt; Choose an additional GEOGRAPHY course from the list",_xlfn.XLOOKUP(A31,AllCourses!$A:$A,AllCourses!$C:$C,"&lt; Add GEOGRAPHY course from list"))</f>
        <v>&lt; Add GEOGRAPHY course from list</v>
      </c>
      <c r="C31" s="8">
        <f>IF(ISBLANK(A31),3,_xlfn.XLOOKUP($A31,AllCourses!$A:$A,AllCourses!$L:$L,3))</f>
        <v>3</v>
      </c>
      <c r="D31" s="8" t="str">
        <f>_xlfn.XLOOKUP($A31,AllCourses!$A:$A,AllCourses!$J:$J,"")</f>
        <v/>
      </c>
      <c r="E31" s="8" t="str">
        <f>_xlfn.XLOOKUP($A31,AllCourses!$A:$A,AllCourses!$K:$K,"")</f>
        <v/>
      </c>
      <c r="F31" s="8" t="str">
        <f>LEFT(_xlfn.XLOOKUP($A31,AllCourses!$A:$A,AllCourses!$H:$H,""),1)</f>
        <v/>
      </c>
      <c r="G31" s="2"/>
    </row>
    <row r="32" spans="1:9" x14ac:dyDescent="0.25">
      <c r="A32" s="49" t="s">
        <v>55</v>
      </c>
      <c r="B32" t="str">
        <f>IF(ISBLANK(A32),"&lt;&lt; Choose an additional GEOGRAPHY course from the list",_xlfn.XLOOKUP(A32,AllCourses!$A:$A,AllCourses!$C:$C,"&lt; Add GEOGRAPHY course from list"))</f>
        <v>&lt; Add GEOGRAPHY course from list</v>
      </c>
      <c r="C32" s="8">
        <f>IF(ISBLANK(A32),3,_xlfn.XLOOKUP($A32,AllCourses!$A:$A,AllCourses!$L:$L,3))</f>
        <v>3</v>
      </c>
      <c r="D32" s="8" t="str">
        <f>_xlfn.XLOOKUP($A32,AllCourses!$A:$A,AllCourses!$J:$J,"")</f>
        <v/>
      </c>
      <c r="E32" s="8" t="str">
        <f>_xlfn.XLOOKUP($A32,AllCourses!$A:$A,AllCourses!$K:$K,"")</f>
        <v/>
      </c>
      <c r="F32" s="8" t="str">
        <f>LEFT(_xlfn.XLOOKUP($A32,AllCourses!$A:$A,AllCourses!$H:$H,""),1)</f>
        <v/>
      </c>
      <c r="G32" s="2"/>
    </row>
    <row r="33" spans="1:7" x14ac:dyDescent="0.25">
      <c r="A33" s="49" t="s">
        <v>55</v>
      </c>
      <c r="B33" t="str">
        <f>IF(ISBLANK(A33),"&lt;&lt; Choose an additional GEOGRAPHY course from the list",_xlfn.XLOOKUP(A33,AllCourses!$A:$A,AllCourses!$C:$C,"&lt; Add GEOGRAPHY course from list"))</f>
        <v>&lt; Add GEOGRAPHY course from list</v>
      </c>
      <c r="C33" s="8">
        <f>IF(ISBLANK(A33),3,_xlfn.XLOOKUP($A33,AllCourses!$A:$A,AllCourses!$L:$L,3))</f>
        <v>3</v>
      </c>
      <c r="D33" s="8" t="str">
        <f>_xlfn.XLOOKUP($A33,AllCourses!$A:$A,AllCourses!$J:$J,"")</f>
        <v/>
      </c>
      <c r="E33" s="8" t="str">
        <f>_xlfn.XLOOKUP($A33,AllCourses!$A:$A,AllCourses!$K:$K,"")</f>
        <v/>
      </c>
      <c r="F33" s="8" t="str">
        <f>LEFT(_xlfn.XLOOKUP($A33,AllCourses!$A:$A,AllCourses!$H:$H,""),1)</f>
        <v/>
      </c>
      <c r="G33" s="2"/>
    </row>
    <row r="35" spans="1:7" ht="15.75" thickBot="1" x14ac:dyDescent="0.3">
      <c r="B35" s="30" t="s">
        <v>25</v>
      </c>
      <c r="C35" s="31">
        <f>SUM(C6:C33)</f>
        <v>48</v>
      </c>
      <c r="D35" s="31"/>
      <c r="E35" s="31"/>
      <c r="F35" s="30" t="s">
        <v>26</v>
      </c>
      <c r="G35" s="31">
        <f>SUM(G6:G33)</f>
        <v>0</v>
      </c>
    </row>
    <row r="36" spans="1:7" ht="15.75" thickTop="1" x14ac:dyDescent="0.25"/>
    <row r="37" spans="1:7" ht="18" thickBot="1" x14ac:dyDescent="0.35">
      <c r="A37" s="28" t="s">
        <v>28</v>
      </c>
      <c r="B37" s="28"/>
      <c r="C37" s="29"/>
      <c r="D37" s="29"/>
      <c r="E37" s="29"/>
      <c r="F37" s="29"/>
      <c r="G37" s="29"/>
    </row>
    <row r="38" spans="1:7" ht="16.5" thickTop="1" thickBot="1" x14ac:dyDescent="0.3">
      <c r="A38" s="22" t="s">
        <v>30</v>
      </c>
      <c r="B38" s="22"/>
      <c r="C38" s="23" t="s">
        <v>32</v>
      </c>
      <c r="D38" s="23"/>
      <c r="E38" s="23"/>
      <c r="F38" s="23"/>
      <c r="G38" s="23"/>
    </row>
    <row r="39" spans="1:7" x14ac:dyDescent="0.25">
      <c r="A39" s="48" t="s">
        <v>33</v>
      </c>
      <c r="B39" s="73" t="s">
        <v>34</v>
      </c>
      <c r="C39" s="8">
        <v>18</v>
      </c>
    </row>
    <row r="40" spans="1:7" x14ac:dyDescent="0.25">
      <c r="A40" s="8" t="s">
        <v>36</v>
      </c>
      <c r="B40" s="25" t="s">
        <v>37</v>
      </c>
      <c r="G40" s="2"/>
    </row>
    <row r="41" spans="1:7" x14ac:dyDescent="0.25">
      <c r="A41" s="8" t="s">
        <v>36</v>
      </c>
      <c r="B41" s="25" t="s">
        <v>37</v>
      </c>
      <c r="G41" s="2"/>
    </row>
    <row r="42" spans="1:7" x14ac:dyDescent="0.25">
      <c r="A42" s="8" t="s">
        <v>36</v>
      </c>
      <c r="B42" s="25" t="s">
        <v>37</v>
      </c>
      <c r="G42" s="2"/>
    </row>
    <row r="43" spans="1:7" x14ac:dyDescent="0.25">
      <c r="A43" s="8" t="s">
        <v>36</v>
      </c>
      <c r="B43" s="25" t="s">
        <v>37</v>
      </c>
      <c r="G43" s="2"/>
    </row>
    <row r="44" spans="1:7" x14ac:dyDescent="0.25">
      <c r="A44" s="8" t="s">
        <v>36</v>
      </c>
      <c r="B44" s="25" t="s">
        <v>37</v>
      </c>
      <c r="G44" s="2"/>
    </row>
    <row r="45" spans="1:7" x14ac:dyDescent="0.25">
      <c r="A45" s="8" t="s">
        <v>36</v>
      </c>
      <c r="B45" s="25" t="s">
        <v>37</v>
      </c>
      <c r="G45" s="2"/>
    </row>
    <row r="47" spans="1:7" ht="15.75" thickBot="1" x14ac:dyDescent="0.3">
      <c r="A47" s="22" t="s">
        <v>39</v>
      </c>
      <c r="B47" s="22"/>
      <c r="C47" s="23"/>
      <c r="D47" s="23"/>
      <c r="E47" s="23"/>
      <c r="F47" s="23"/>
      <c r="G47" s="23"/>
    </row>
    <row r="48" spans="1:7" x14ac:dyDescent="0.25">
      <c r="A48" s="33" t="s">
        <v>40</v>
      </c>
      <c r="B48" s="25"/>
      <c r="C48" s="8">
        <v>6</v>
      </c>
    </row>
    <row r="49" spans="1:9" x14ac:dyDescent="0.25">
      <c r="A49" s="5" t="s">
        <v>36</v>
      </c>
      <c r="B49" t="s">
        <v>41</v>
      </c>
      <c r="G49" s="2"/>
    </row>
    <row r="50" spans="1:9" x14ac:dyDescent="0.25">
      <c r="A50" s="5" t="s">
        <v>36</v>
      </c>
      <c r="B50" t="s">
        <v>41</v>
      </c>
      <c r="G50" s="2"/>
    </row>
    <row r="52" spans="1:9" x14ac:dyDescent="0.25">
      <c r="A52" s="46" t="s">
        <v>56</v>
      </c>
      <c r="C52" s="41"/>
      <c r="D52" s="41"/>
      <c r="E52" s="41"/>
      <c r="F52" s="41"/>
      <c r="G52" s="41"/>
    </row>
    <row r="53" spans="1:9" x14ac:dyDescent="0.25">
      <c r="A53" s="4" t="str">
        <f>IF(LEFT($A$52,3)="Nat",_xlfn.CONCAT("Any TWO (2) of these Geography courses satisfy the NATURAL SCIENCES requirement: ",_xlfn.TEXTJOIN("|",,_xlfn.ANCHORARRAY(GroupLists!P2))),IF(LEFT($A$52,3)="Soc",_xlfn.CONCAT("Any TWO (2) of these Geography courses satisfy the SOCIAL SCIENCES requirement: ",_xlfn.TEXTJOIN("|",,_xlfn.ANCHORARRAY(GroupLists!Q2))),"(Courses from Geography may be used to satisfy either the Natural Science or Social Science multidisciplinary requirement, but not both.)"))</f>
        <v>(Courses from Geography may be used to satisfy either the Natural Science or Social Science multidisciplinary requirement, but not both.)</v>
      </c>
    </row>
    <row r="54" spans="1:9" x14ac:dyDescent="0.25">
      <c r="A54" s="45" t="str">
        <f>IF(LEFT($A$52,1)="N",_xlfn.CONCAT("Have completed __",SUMIF($F$6:$F$34,"N",$G$6:$G$34),"__ CrHrs of Natural Sciences in Geography"),IF(LEFT($A$52,1)="S",_xlfn.CONCAT("Have competed __",SUMIF($F$6:$F$34,"S",$G$6:$G$34),"__ CrHrs of Social Sciences in Geography"),"Have completed _____ CrHrs in Geography for the &lt;selected&gt; multidisciplinary category"))</f>
        <v>Have completed _____ CrHrs in Geography for the &lt;selected&gt; multidisciplinary category</v>
      </c>
      <c r="B54" s="43"/>
      <c r="C54" s="13"/>
      <c r="D54" s="13"/>
      <c r="E54" s="13"/>
      <c r="F54" s="13"/>
      <c r="G54" s="44"/>
      <c r="H54" s="43"/>
      <c r="I54" s="11"/>
    </row>
    <row r="56" spans="1:9" x14ac:dyDescent="0.25">
      <c r="A56" s="47" t="str">
        <f>IF(LEFT($A$52,3)="Nat","Social Sciences (6 CrHrs)",IF(LEFT($A$52,3)="Soc","Natural Sciences (6 CrHrs)","Multid. category, NOT for Geography courses (Natural or Social Sciences) (6 CrHrs)"))</f>
        <v>Multid. category, NOT for Geography courses (Natural or Social Sciences) (6 CrHrs)</v>
      </c>
      <c r="C56" s="8">
        <v>6</v>
      </c>
    </row>
    <row r="57" spans="1:9" x14ac:dyDescent="0.25">
      <c r="A57" s="5" t="s">
        <v>36</v>
      </c>
      <c r="B57" t="s">
        <v>43</v>
      </c>
      <c r="G57" s="2"/>
    </row>
    <row r="58" spans="1:9" x14ac:dyDescent="0.25">
      <c r="A58" s="5" t="s">
        <v>36</v>
      </c>
      <c r="B58" t="s">
        <v>43</v>
      </c>
      <c r="G58" s="2"/>
    </row>
    <row r="59" spans="1:9" x14ac:dyDescent="0.25">
      <c r="A59" s="42" t="s">
        <v>44</v>
      </c>
      <c r="I59" s="11"/>
    </row>
    <row r="61" spans="1:9" ht="15.75" thickBot="1" x14ac:dyDescent="0.3">
      <c r="A61" s="22" t="s">
        <v>45</v>
      </c>
      <c r="B61" s="22"/>
    </row>
    <row r="62" spans="1:9" x14ac:dyDescent="0.25">
      <c r="A62" s="5" t="str">
        <f>IF(OR(A25="38:203",A28="38:203",A31="38:203",A32="38:203",A33="38:203"),"38:203","___:_____")</f>
        <v>___:_____</v>
      </c>
      <c r="B62" t="str">
        <f>IF((A62)="38:203","38:203 (Geography elective) fulfills Indigenous course requirement","&lt;Indigenous Content Course. See Section 3.11&gt;")</f>
        <v>&lt;Indigenous Content Course. See Section 3.11&gt;</v>
      </c>
      <c r="I62" s="11"/>
    </row>
    <row r="63" spans="1:9" x14ac:dyDescent="0.25">
      <c r="I63" s="11"/>
    </row>
    <row r="64" spans="1:9" ht="15.75" thickBot="1" x14ac:dyDescent="0.3">
      <c r="A64" s="22" t="s">
        <v>47</v>
      </c>
      <c r="B64" s="22"/>
    </row>
    <row r="65" spans="1:9" x14ac:dyDescent="0.25">
      <c r="A65" s="5" t="s">
        <v>36</v>
      </c>
      <c r="B65" t="s">
        <v>48</v>
      </c>
      <c r="G65" s="2"/>
      <c r="I65" s="11"/>
    </row>
    <row r="66" spans="1:9" x14ac:dyDescent="0.25">
      <c r="A66" s="5" t="s">
        <v>36</v>
      </c>
      <c r="B66" t="s">
        <v>48</v>
      </c>
      <c r="G66" s="2"/>
      <c r="I66" s="11"/>
    </row>
    <row r="67" spans="1:9" x14ac:dyDescent="0.25">
      <c r="A67" s="5" t="s">
        <v>36</v>
      </c>
      <c r="B67" t="s">
        <v>48</v>
      </c>
      <c r="G67" s="2"/>
    </row>
    <row r="68" spans="1:9" x14ac:dyDescent="0.25">
      <c r="A68" s="5" t="s">
        <v>36</v>
      </c>
      <c r="B68" t="s">
        <v>48</v>
      </c>
      <c r="G68" s="2"/>
    </row>
    <row r="69" spans="1:9" x14ac:dyDescent="0.25">
      <c r="A69" s="5" t="s">
        <v>36</v>
      </c>
      <c r="B69" t="s">
        <v>48</v>
      </c>
      <c r="G69" s="2"/>
    </row>
    <row r="70" spans="1:9" x14ac:dyDescent="0.25">
      <c r="A70" s="5" t="s">
        <v>36</v>
      </c>
      <c r="B70" t="s">
        <v>48</v>
      </c>
      <c r="G70" s="2"/>
    </row>
    <row r="71" spans="1:9" x14ac:dyDescent="0.25">
      <c r="A71" s="5" t="s">
        <v>36</v>
      </c>
      <c r="B71" t="s">
        <v>48</v>
      </c>
      <c r="G71" s="2"/>
    </row>
    <row r="72" spans="1:9" x14ac:dyDescent="0.25">
      <c r="A72" s="5" t="s">
        <v>36</v>
      </c>
      <c r="B72" t="s">
        <v>48</v>
      </c>
      <c r="G72" s="2"/>
    </row>
    <row r="73" spans="1:9" x14ac:dyDescent="0.25">
      <c r="A73" s="5" t="s">
        <v>36</v>
      </c>
      <c r="B73" t="s">
        <v>48</v>
      </c>
      <c r="G73" s="2"/>
    </row>
    <row r="74" spans="1:9" x14ac:dyDescent="0.25">
      <c r="A74" s="5" t="s">
        <v>36</v>
      </c>
      <c r="B74" t="s">
        <v>48</v>
      </c>
      <c r="G74" s="2"/>
    </row>
    <row r="75" spans="1:9" x14ac:dyDescent="0.25">
      <c r="A75" s="5" t="s">
        <v>36</v>
      </c>
      <c r="B75" t="s">
        <v>48</v>
      </c>
      <c r="G75" s="2"/>
    </row>
    <row r="76" spans="1:9" x14ac:dyDescent="0.25">
      <c r="A76" s="5" t="s">
        <v>36</v>
      </c>
      <c r="B76" t="s">
        <v>48</v>
      </c>
      <c r="G76" s="2"/>
    </row>
    <row r="78" spans="1:9" ht="15.75" thickBot="1" x14ac:dyDescent="0.3">
      <c r="B78" s="30" t="s">
        <v>49</v>
      </c>
      <c r="C78" s="31">
        <v>120</v>
      </c>
      <c r="D78" s="31"/>
      <c r="E78" s="31"/>
      <c r="F78" s="30" t="s">
        <v>50</v>
      </c>
      <c r="G78" s="31">
        <f>SUM(G35:G76)</f>
        <v>0</v>
      </c>
    </row>
    <row r="79" spans="1:9" ht="15.75" thickTop="1" x14ac:dyDescent="0.25"/>
  </sheetData>
  <dataValidations count="5">
    <dataValidation type="list" allowBlank="1" showInputMessage="1" showErrorMessage="1" promptTitle="Which Degree Type?" prompt="For a GEOGRAPHY 4-YR major, there are four Degree Types offered. Select from the drop-down list." sqref="B3" xr:uid="{81BAD045-946B-4CD1-8353-C6DF031BF2D3}">
      <formula1>"&gt;&gt; Select the 4-YR DEGREE TYPE...BA or BSC route?, B.A. 4 YR., B.SC. 4 YR.,B.A. 4 YR. (HONOURS), B.SC. 4 YR (HONOURS)"</formula1>
    </dataValidation>
    <dataValidation type="list" allowBlank="1" showInputMessage="1" showErrorMessage="1" promptTitle="Cycle" prompt="A = offered annually_x000a_B = bienneal or cycled (offered in alternate years)_x000a_I = irregularly (not offered regularly)_x000a_SCO = Special Course Offering (as needed &amp; on request)_x000a_no = no offering planned_x000a_unk = unknown (not offered by G&amp;E)" sqref="E4" xr:uid="{3CB415C5-836C-4884-AC73-9A48FC507234}">
      <formula1>"Cycle, A, B, I, SCO, no, unk"</formula1>
    </dataValidation>
    <dataValidation allowBlank="1" showInputMessage="1" showErrorMessage="1" promptTitle="Course Number" prompt="##:###" sqref="A62:A63 A65:A76 A40:A45 A49:A50 A57:A58" xr:uid="{9F8B396D-2ABE-413D-8F49-F86C466EF725}"/>
    <dataValidation type="list" errorStyle="warning" allowBlank="1" showInputMessage="1" showErrorMessage="1" errorTitle="Enter Cr Hrs completed" sqref="C65:C76 G39:G52 G55:G63 G65:G77 C49:C50 C54" xr:uid="{9C40DADF-AD24-4B5D-8F8F-600430A7DFCC}">
      <formula1>"3"</formula1>
    </dataValidation>
    <dataValidation type="list" allowBlank="1" showInputMessage="1" showErrorMessage="1" promptTitle="Multidisciplinary category" prompt="Geography courses may be used to fulfill the either the NATURAL SCIENCES or the SOCIAL SCIENCES multidisciplinary degree requirement. (See Calendar 5.4 for details.)_x000a_" sqref="A52" xr:uid="{255D6C92-5610-4329-A49A-EB7F39821BBC}">
      <formula1>"&lt;&lt;&lt; Select &gt;&gt;&gt;WHICH MULTIDISCIPLINARY CATEGORY to use for Geography Courses (6 CrHrs), Natural Sciences (6 CrHrs), Social Sciences (6 CrHrs)"</formula1>
    </dataValidation>
  </dataValidations>
  <hyperlinks>
    <hyperlink ref="I4" location="INSTRUCTIONS!A18" display="&gt;&gt; Click HERE for the INSTRUCTIONS &lt;&lt;" xr:uid="{917D7673-7820-4B68-ADA2-185CA35D9621}"/>
  </hyperlinks>
  <pageMargins left="0.7" right="0.7" top="0.75" bottom="0.75" header="0.3" footer="0.3"/>
  <pageSetup scale="52" fitToWidth="0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promptTitle="Choose ONE from list" prompt="Additional Major Requirements" xr:uid="{DD22E78D-3E3F-4DA8-920D-BB9102EAE36A}">
          <x14:formula1>
            <xm:f>IF(LEFT($B$3,3)="B.S",GroupLists!$H:$H,IF(LEFT($B$3,3)="B.A",GroupLists!$E:$E,$A$24))</xm:f>
          </x14:formula1>
          <xm:sqref>A25</xm:sqref>
        </x14:dataValidation>
        <x14:dataValidation type="list" allowBlank="1" showInputMessage="1" showErrorMessage="1" xr:uid="{D0EC7FBF-F336-4B3F-95CE-BF71237936E1}">
          <x14:formula1>
            <xm:f>IF(LEFT($B$3,3)="B.S",GroupLists!$F$1:$F$10,IF(LEFT($B$3,3)="B.A",GroupLists!$I$1:$I$13,A27))</xm:f>
          </x14:formula1>
          <xm:sqref>A28</xm:sqref>
        </x14:dataValidation>
        <x14:dataValidation type="list" allowBlank="1" showInputMessage="1" showErrorMessage="1" promptTitle="Additional courses in GEOGRAPHY" prompt="List of all geography electives." xr:uid="{6B80A330-B647-4789-BD91-15F4B6C59825}">
          <x14:formula1>
            <xm:f>GroupLists!$K:$K</xm:f>
          </x14:formula1>
          <xm:sqref>A31:A33</xm:sqref>
        </x14:dataValidation>
        <x14:dataValidation type="list" allowBlank="1" showInputMessage="1" showErrorMessage="1" xr:uid="{6016FE93-0A0A-41A5-8B21-649C9500D053}">
          <x14:formula1>
            <xm:f>_xlfn.XLOOKUP($A6,AllCourses!$A:$A,AllCourses!$L:$L,$A6)</xm:f>
          </x14:formula1>
          <xm:sqref>G36:G37 G6:G34</xm:sqref>
        </x14:dataValidation>
        <x14:dataValidation type="list" allowBlank="1" showInputMessage="1" showErrorMessage="1" promptTitle="Choose a Geomatics course " prompt="Select ONE from the list of GEOMATICS courses." xr:uid="{6F6AAADD-DEFE-45F0-AE8D-A862CC234677}">
          <x14:formula1>
            <xm:f>GroupLists!$B:$B</xm:f>
          </x14:formula1>
          <xm:sqref>A14</xm:sqref>
        </x14:dataValidation>
        <x14:dataValidation type="list" allowBlank="1" showInputMessage="1" showErrorMessage="1" promptTitle="Choose a Regional course " prompt="Select ONE from the list of REGIONAL courses." xr:uid="{D6526C14-CB80-42F9-B1AD-05B1A49137EB}">
          <x14:formula1>
            <xm:f>GroupLists!$C:$C</xm:f>
          </x14:formula1>
          <xm:sqref>A17</xm:sqref>
        </x14:dataValidation>
        <x14:dataValidation type="list" allowBlank="1" showInputMessage="1" showErrorMessage="1" xr:uid="{EE8537C5-211A-48CE-8BE4-DCD09D8F9C8E}">
          <x14:formula1>
            <xm:f>_xlfn.XLOOKUP(#REF!,AllCourses!$A:$A,AllCourses!$L:$L,#REF!)</xm:f>
          </x14:formula1>
          <xm:sqref>G38</xm:sqref>
        </x14:dataValidation>
        <x14:dataValidation type="list" allowBlank="1" showInputMessage="1" showErrorMessage="1" xr:uid="{9F53282A-75CC-4CE1-888A-A638CFCF725F}">
          <x14:formula1>
            <xm:f>GroupLists!$P:$P</xm:f>
          </x14:formula1>
          <xm:sqref>I64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34398-CA92-47AD-B8E9-DAFAC16E5676}">
  <sheetPr>
    <pageSetUpPr fitToPage="1"/>
  </sheetPr>
  <dimension ref="A1:I67"/>
  <sheetViews>
    <sheetView workbookViewId="0">
      <pane ySplit="4" topLeftCell="A5" activePane="bottomLeft" state="frozen"/>
      <selection pane="bottomLeft" activeCell="A3" sqref="A3"/>
    </sheetView>
  </sheetViews>
  <sheetFormatPr defaultRowHeight="15" x14ac:dyDescent="0.25"/>
  <cols>
    <col min="1" max="1" width="10.7109375" style="5" customWidth="1"/>
    <col min="2" max="2" width="65.7109375" customWidth="1"/>
    <col min="3" max="6" width="7" style="8" customWidth="1"/>
    <col min="7" max="7" width="11" style="8" customWidth="1"/>
    <col min="8" max="8" width="4" customWidth="1"/>
    <col min="9" max="9" width="51.42578125" bestFit="1" customWidth="1"/>
    <col min="10" max="10" width="45" bestFit="1" customWidth="1"/>
  </cols>
  <sheetData>
    <row r="1" spans="1:9" ht="24" thickBot="1" x14ac:dyDescent="0.4">
      <c r="A1" s="10" t="s">
        <v>290</v>
      </c>
      <c r="B1" s="10"/>
      <c r="C1" s="27"/>
      <c r="D1" s="27"/>
      <c r="E1" s="27"/>
      <c r="F1" s="27"/>
      <c r="G1" s="60" t="s">
        <v>0</v>
      </c>
      <c r="H1" s="37"/>
    </row>
    <row r="2" spans="1:9" ht="15.75" thickTop="1" x14ac:dyDescent="0.25">
      <c r="A2"/>
      <c r="C2"/>
      <c r="D2"/>
      <c r="E2"/>
      <c r="F2"/>
    </row>
    <row r="3" spans="1:9" ht="18.75" x14ac:dyDescent="0.3">
      <c r="A3" s="34" t="s">
        <v>253</v>
      </c>
      <c r="B3" s="35" t="s">
        <v>254</v>
      </c>
    </row>
    <row r="4" spans="1:9" ht="30" x14ac:dyDescent="0.25">
      <c r="A4"/>
      <c r="C4" s="15" t="s">
        <v>1</v>
      </c>
      <c r="D4" s="15" t="s">
        <v>2</v>
      </c>
      <c r="E4" s="15" t="s">
        <v>3</v>
      </c>
      <c r="F4" s="15" t="s">
        <v>4</v>
      </c>
      <c r="G4" s="16" t="s">
        <v>5</v>
      </c>
      <c r="I4" s="74" t="s">
        <v>286</v>
      </c>
    </row>
    <row r="5" spans="1:9" ht="15.75" thickBot="1" x14ac:dyDescent="0.3">
      <c r="A5" s="22" t="s">
        <v>6</v>
      </c>
      <c r="B5" s="22"/>
      <c r="C5" s="23"/>
      <c r="D5" s="23"/>
      <c r="E5" s="23"/>
      <c r="F5" s="23"/>
    </row>
    <row r="6" spans="1:9" x14ac:dyDescent="0.25">
      <c r="A6" s="13" t="str" cm="1">
        <f t="array" ref="A6:A11">_xlfn._xlws.SORT(_xlfn._xlws.FILTER(AllCourses!$A$1:$A$60,AllCourses!$D$1:$D$60="Core Major requirement",""))</f>
        <v>38:170</v>
      </c>
      <c r="B6" t="str">
        <f>_xlfn.XLOOKUP($A6,AllCourses!$A:$A,AllCourses!$C:$C,$A6)</f>
        <v>How Earth Works: Applied Physical Geography</v>
      </c>
      <c r="C6" s="8">
        <f>_xlfn.XLOOKUP($A6,AllCourses!$A:$A,AllCourses!$L:$L,$A6)</f>
        <v>3</v>
      </c>
      <c r="D6" s="8">
        <f>_xlfn.XLOOKUP($A6,AllCourses!$A:$A,AllCourses!$J:$J,$A6)</f>
        <v>1</v>
      </c>
      <c r="E6" s="8" t="str">
        <f>_xlfn.XLOOKUP($A6,AllCourses!$A:$A,AllCourses!$K:$K,$A6)</f>
        <v>A</v>
      </c>
      <c r="F6" s="8" t="str">
        <f>LEFT(_xlfn.XLOOKUP($A6,AllCourses!$A:$A,AllCourses!$H:$H,""),1)</f>
        <v>N</v>
      </c>
      <c r="G6" s="2"/>
      <c r="I6" s="17" t="s">
        <v>3</v>
      </c>
    </row>
    <row r="7" spans="1:9" x14ac:dyDescent="0.25">
      <c r="A7" s="13" t="str">
        <v>38:180</v>
      </c>
      <c r="B7" t="str">
        <f>_xlfn.XLOOKUP(A7,AllCourses!$A:$A,AllCourses!$C:$C,A7)</f>
        <v>People &amp; Places: An Introduction to Human Geography</v>
      </c>
      <c r="C7" s="8">
        <f>_xlfn.XLOOKUP($A7,AllCourses!$A:$A,AllCourses!$L:$L,$A7)</f>
        <v>3</v>
      </c>
      <c r="D7" s="8">
        <f>_xlfn.XLOOKUP($A7,AllCourses!$A:$A,AllCourses!$J:$J,$A7)</f>
        <v>2</v>
      </c>
      <c r="E7" s="8" t="str">
        <f>_xlfn.XLOOKUP($A7,AllCourses!$A:$A,AllCourses!$K:$K,$A7)</f>
        <v>A</v>
      </c>
      <c r="F7" s="8" t="str">
        <f>LEFT(_xlfn.XLOOKUP($A7,AllCourses!$A:$A,AllCourses!$H:$H,""),1)</f>
        <v>S</v>
      </c>
      <c r="G7" s="2"/>
      <c r="I7" s="18" t="s">
        <v>7</v>
      </c>
    </row>
    <row r="8" spans="1:9" x14ac:dyDescent="0.25">
      <c r="A8" s="13" t="str">
        <v>38:192</v>
      </c>
      <c r="B8" t="str">
        <f>_xlfn.XLOOKUP(A8,AllCourses!$A:$A,AllCourses!$C:$C,A8)</f>
        <v>Environment and Society</v>
      </c>
      <c r="C8" s="8">
        <f>_xlfn.XLOOKUP($A8,AllCourses!$A:$A,AllCourses!$L:$L,$A8)</f>
        <v>3</v>
      </c>
      <c r="D8" s="8">
        <f>_xlfn.XLOOKUP($A8,AllCourses!$A:$A,AllCourses!$J:$J,$A8)</f>
        <v>1</v>
      </c>
      <c r="E8" s="8" t="str">
        <f>_xlfn.XLOOKUP($A8,AllCourses!$A:$A,AllCourses!$K:$K,$A8)</f>
        <v>A</v>
      </c>
      <c r="F8" s="8" t="str">
        <f>LEFT(_xlfn.XLOOKUP($A8,AllCourses!$A:$A,AllCourses!$H:$H,""),1)</f>
        <v>S</v>
      </c>
      <c r="G8" s="2"/>
      <c r="I8" s="19" t="s">
        <v>8</v>
      </c>
    </row>
    <row r="9" spans="1:9" x14ac:dyDescent="0.25">
      <c r="A9" s="13" t="str">
        <v>38:265</v>
      </c>
      <c r="B9" t="str">
        <f>_xlfn.XLOOKUP(A9,AllCourses!$A:$A,AllCourses!$C:$C,A9)</f>
        <v xml:space="preserve">Applied Quantitative Methods in Geography </v>
      </c>
      <c r="C9" s="8">
        <f>_xlfn.XLOOKUP($A9,AllCourses!$A:$A,AllCourses!$L:$L,$A9)</f>
        <v>3</v>
      </c>
      <c r="D9" s="8">
        <f>_xlfn.XLOOKUP($A9,AllCourses!$A:$A,AllCourses!$J:$J,$A9)</f>
        <v>2</v>
      </c>
      <c r="E9" s="8" t="str">
        <f>_xlfn.XLOOKUP($A9,AllCourses!$A:$A,AllCourses!$K:$K,$A9)</f>
        <v>A</v>
      </c>
      <c r="F9" s="8" t="str">
        <f>LEFT(_xlfn.XLOOKUP($A9,AllCourses!$A:$A,AllCourses!$H:$H,""),1)</f>
        <v/>
      </c>
      <c r="G9" s="2"/>
      <c r="I9" s="19" t="s">
        <v>9</v>
      </c>
    </row>
    <row r="10" spans="1:9" x14ac:dyDescent="0.25">
      <c r="A10" s="13" t="str">
        <v>38:279</v>
      </c>
      <c r="B10" t="str">
        <f>_xlfn.XLOOKUP(A10,AllCourses!$A:$A,AllCourses!$C:$C,A10)</f>
        <v xml:space="preserve">Introduction to Geographic Research Methods </v>
      </c>
      <c r="C10" s="8">
        <f>_xlfn.XLOOKUP($A10,AllCourses!$A:$A,AllCourses!$L:$L,$A10)</f>
        <v>3</v>
      </c>
      <c r="D10" s="8">
        <f>_xlfn.XLOOKUP($A10,AllCourses!$A:$A,AllCourses!$J:$J,$A10)</f>
        <v>1</v>
      </c>
      <c r="E10" s="8" t="str">
        <f>_xlfn.XLOOKUP($A10,AllCourses!$A:$A,AllCourses!$K:$K,$A10)</f>
        <v>A</v>
      </c>
      <c r="F10" s="8" t="str">
        <f>LEFT(_xlfn.XLOOKUP($A10,AllCourses!$A:$A,AllCourses!$H:$H,""),1)</f>
        <v/>
      </c>
      <c r="G10" s="2"/>
      <c r="I10" s="19" t="s">
        <v>10</v>
      </c>
    </row>
    <row r="11" spans="1:9" x14ac:dyDescent="0.25">
      <c r="A11" s="13" t="str">
        <v>38:286</v>
      </c>
      <c r="B11" t="str">
        <f>_xlfn.XLOOKUP(A11,AllCourses!$A:$A,AllCourses!$C:$C,A11)</f>
        <v xml:space="preserve">GIS I – Principles of Spatial Data and Cartographic Design </v>
      </c>
      <c r="C11" s="8">
        <f>_xlfn.XLOOKUP($A11,AllCourses!$A:$A,AllCourses!$L:$L,$A11)</f>
        <v>3</v>
      </c>
      <c r="D11" s="8">
        <f>_xlfn.XLOOKUP($A11,AllCourses!$A:$A,AllCourses!$J:$J,$A11)</f>
        <v>1</v>
      </c>
      <c r="E11" s="8" t="str">
        <f>_xlfn.XLOOKUP($A11,AllCourses!$A:$A,AllCourses!$K:$K,$A11)</f>
        <v>A</v>
      </c>
      <c r="F11" s="8" t="str">
        <f>LEFT(_xlfn.XLOOKUP($A11,AllCourses!$A:$A,AllCourses!$H:$H,""),1)</f>
        <v>N</v>
      </c>
      <c r="G11" s="2"/>
      <c r="I11" s="19" t="s">
        <v>11</v>
      </c>
    </row>
    <row r="12" spans="1:9" x14ac:dyDescent="0.25">
      <c r="A12" s="13"/>
      <c r="F12" s="8" t="str">
        <f>LEFT(_xlfn.XLOOKUP($A12,AllCourses!$A:$A,AllCourses!$H:$H,""),1)</f>
        <v/>
      </c>
      <c r="I12" s="19" t="s">
        <v>12</v>
      </c>
    </row>
    <row r="13" spans="1:9" ht="15.75" thickBot="1" x14ac:dyDescent="0.3">
      <c r="A13" s="38" t="s">
        <v>13</v>
      </c>
      <c r="C13"/>
      <c r="D13"/>
      <c r="E13"/>
      <c r="F13"/>
      <c r="G13" s="39"/>
      <c r="I13" s="19" t="s">
        <v>14</v>
      </c>
    </row>
    <row r="14" spans="1:9" x14ac:dyDescent="0.25">
      <c r="A14" s="49" t="s">
        <v>52</v>
      </c>
      <c r="B14" t="str">
        <f>_xlfn.XLOOKUP(A14,AllCourses!$A:$A,AllCourses!$C:$C,_xlfn.CONCAT("&lt;&lt;&lt; Choose ONE geomatics course from the list: ",_xlfn.TEXTJOIN("|",,GroupLists!$B$2:$B$3)))</f>
        <v>&lt;&lt;&lt; Choose ONE geomatics course from the list: 38:353|38:376</v>
      </c>
      <c r="C14" s="8">
        <f>IF(ISBLANK(A14),3,_xlfn.XLOOKUP($A14,AllCourses!$A:$A,AllCourses!$L:$L,3))</f>
        <v>3</v>
      </c>
      <c r="D14" s="8" t="str">
        <f>_xlfn.XLOOKUP($A14,AllCourses!$A:$A,AllCourses!$J:$J,"")</f>
        <v/>
      </c>
      <c r="E14" s="8" t="str">
        <f>_xlfn.XLOOKUP($A14,AllCourses!$A:$A,AllCourses!$K:$K,"")</f>
        <v/>
      </c>
      <c r="F14" s="8" t="str">
        <f>LEFT(_xlfn.XLOOKUP($A14,AllCourses!$A:$A,AllCourses!$H:$H,""),1)</f>
        <v/>
      </c>
      <c r="G14" s="2"/>
      <c r="I14" s="19"/>
    </row>
    <row r="15" spans="1:9" x14ac:dyDescent="0.25">
      <c r="I15" s="20" t="s">
        <v>2</v>
      </c>
    </row>
    <row r="16" spans="1:9" ht="15.75" thickBot="1" x14ac:dyDescent="0.3">
      <c r="A16" s="22" t="s">
        <v>16</v>
      </c>
      <c r="C16"/>
      <c r="D16"/>
      <c r="E16"/>
      <c r="F16"/>
      <c r="G16" s="39"/>
      <c r="I16" s="18" t="s">
        <v>17</v>
      </c>
    </row>
    <row r="17" spans="1:9" x14ac:dyDescent="0.25">
      <c r="A17" s="49" t="s">
        <v>53</v>
      </c>
      <c r="B17" t="str">
        <f>_xlfn.XLOOKUP(A17,AllCourses!$A:$A,AllCourses!$C:$C,_xlfn.CONCAT("&lt;&lt;&lt; Choose ONE regional course from the list: ",_xlfn.TEXTJOIN("|",,GroupLists!$C$2:$C$6)))</f>
        <v>&lt;&lt;&lt; Choose ONE regional course from the list: 38:179|38:283|38:360|38:430|88:150</v>
      </c>
      <c r="C17" s="8">
        <f>IF(ISBLANK(A17),3,_xlfn.XLOOKUP($A17,AllCourses!$A:$A,AllCourses!$L:$L,3))</f>
        <v>3</v>
      </c>
      <c r="D17" s="8" t="str">
        <f>_xlfn.XLOOKUP($A17,AllCourses!$A:$A,AllCourses!$J:$J,"")</f>
        <v/>
      </c>
      <c r="E17" s="8" t="str">
        <f>_xlfn.XLOOKUP($A17,AllCourses!$A:$A,AllCourses!$K:$K,"")</f>
        <v/>
      </c>
      <c r="F17" s="8" t="str">
        <f>LEFT(_xlfn.XLOOKUP($A17,AllCourses!$A:$A,AllCourses!$H:$H,""),1)</f>
        <v/>
      </c>
      <c r="G17" s="2"/>
      <c r="I17" s="19" t="s">
        <v>19</v>
      </c>
    </row>
    <row r="18" spans="1:9" x14ac:dyDescent="0.25">
      <c r="I18" s="19" t="s">
        <v>20</v>
      </c>
    </row>
    <row r="19" spans="1:9" ht="15.75" thickBot="1" x14ac:dyDescent="0.3">
      <c r="A19" s="22" t="str">
        <f>IF(LEFT($B$3,4)="B.A.",_xlfn.CONCAT("Additional Major Requirements: BA Route (Choose TWO of ",_xlfn.TEXTJOIN("|",,_xlfn.ANCHORARRAY(GroupLists!D2)),")"),IF(LEFT($B$3,4)="B.Sc",_xlfn.CONCAT("Additional Major Requirements BSc Route (Choose TWO of ",_xlfn.TEXTJOIN("|",,_xlfn.ANCHORARRAY(GroupLists!G2)),")"), "Additional major requirements (Choose TWO)  &lt;degree route must be selected, above&gt;"))</f>
        <v>Additional major requirements (Choose TWO)  &lt;degree route must be selected, above&gt;</v>
      </c>
      <c r="I19" s="19" t="s">
        <v>21</v>
      </c>
    </row>
    <row r="20" spans="1:9" x14ac:dyDescent="0.25">
      <c r="A20" s="49"/>
      <c r="B20" t="str">
        <f>IF(ISBLANK(A20),"&lt;&lt; Choose course from list &lt;for the selected degree route&gt;",_xlfn.XLOOKUP(A20,AllCourses!$A:$A,AllCourses!$C:$C,"&lt;&lt;&lt; Choose course number from the list "))</f>
        <v>&lt;&lt; Choose course from list &lt;for the selected degree route&gt;</v>
      </c>
      <c r="C20" s="8">
        <f>IF(ISBLANK(A20),3,_xlfn.XLOOKUP($A20,AllCourses!$A:$A,AllCourses!$L:$L,3))</f>
        <v>3</v>
      </c>
      <c r="D20" s="8">
        <f>_xlfn.XLOOKUP($A20,AllCourses!$A:$A,AllCourses!$J:$J,"")</f>
        <v>0</v>
      </c>
      <c r="E20" s="8">
        <f>_xlfn.XLOOKUP($A20,AllCourses!$A:$A,AllCourses!$K:$K,"")</f>
        <v>0</v>
      </c>
      <c r="F20" s="8" t="str">
        <f>LEFT(_xlfn.XLOOKUP($A20,AllCourses!$A:$A,AllCourses!$H:$H,""),1)</f>
        <v/>
      </c>
      <c r="G20" s="2"/>
      <c r="I20" s="19" t="s">
        <v>23</v>
      </c>
    </row>
    <row r="21" spans="1:9" x14ac:dyDescent="0.25">
      <c r="A21" s="49"/>
      <c r="B21" t="str">
        <f>IF(ISBLANK(A21),"&lt;&lt; Choose course from list &lt;for the selected degree route&gt;",_xlfn.XLOOKUP(A21,AllCourses!$A:$A,AllCourses!$C:$C,"&lt;&lt;&lt; Choose course number from the list "))</f>
        <v>&lt;&lt; Choose course from list &lt;for the selected degree route&gt;</v>
      </c>
      <c r="C21" s="8">
        <f>IF(ISBLANK(A21),3,_xlfn.XLOOKUP($A21,AllCourses!$A:$A,AllCourses!$L:$L,3))</f>
        <v>3</v>
      </c>
      <c r="D21" s="8">
        <f>_xlfn.XLOOKUP($A21,AllCourses!$A:$A,AllCourses!$J:$J,"")</f>
        <v>0</v>
      </c>
      <c r="E21" s="8">
        <f>_xlfn.XLOOKUP($A21,AllCourses!$A:$A,AllCourses!$K:$K,"")</f>
        <v>0</v>
      </c>
      <c r="F21" s="8" t="str">
        <f>LEFT(_xlfn.XLOOKUP($A21,AllCourses!$A:$A,AllCourses!$H:$H,""),1)</f>
        <v/>
      </c>
      <c r="G21" s="2"/>
      <c r="I21" s="19"/>
    </row>
    <row r="22" spans="1:9" x14ac:dyDescent="0.25">
      <c r="I22" s="20" t="s">
        <v>1</v>
      </c>
    </row>
    <row r="23" spans="1:9" ht="15.75" thickBot="1" x14ac:dyDescent="0.3">
      <c r="B23" s="30" t="s">
        <v>25</v>
      </c>
      <c r="C23" s="31">
        <f>SUM(C6:C22)</f>
        <v>30</v>
      </c>
      <c r="D23" s="31"/>
      <c r="E23" s="31" t="s">
        <v>26</v>
      </c>
      <c r="F23" s="31"/>
      <c r="G23" s="31">
        <f>SUM(G6:G22)</f>
        <v>0</v>
      </c>
      <c r="I23" s="19" t="s">
        <v>27</v>
      </c>
    </row>
    <row r="24" spans="1:9" ht="15.75" thickTop="1" x14ac:dyDescent="0.25">
      <c r="I24" s="19"/>
    </row>
    <row r="25" spans="1:9" ht="18" thickBot="1" x14ac:dyDescent="0.35">
      <c r="A25" s="28" t="s">
        <v>28</v>
      </c>
      <c r="B25" s="28"/>
      <c r="C25" s="29"/>
      <c r="D25" s="29"/>
      <c r="E25" s="29"/>
      <c r="F25" s="29"/>
      <c r="G25" s="29"/>
      <c r="I25" s="20" t="s">
        <v>29</v>
      </c>
    </row>
    <row r="26" spans="1:9" ht="16.5" thickTop="1" thickBot="1" x14ac:dyDescent="0.3">
      <c r="A26" s="22" t="s">
        <v>30</v>
      </c>
      <c r="B26" s="22" t="s">
        <v>31</v>
      </c>
      <c r="C26" s="38" t="s">
        <v>32</v>
      </c>
      <c r="D26" s="23"/>
      <c r="E26" s="23"/>
      <c r="F26" s="23"/>
      <c r="G26" s="23"/>
      <c r="I26" s="18" t="s">
        <v>269</v>
      </c>
    </row>
    <row r="27" spans="1:9" x14ac:dyDescent="0.25">
      <c r="A27" s="5" t="s">
        <v>33</v>
      </c>
      <c r="B27" s="32" t="s">
        <v>34</v>
      </c>
      <c r="C27" s="13">
        <v>18</v>
      </c>
      <c r="I27" s="19" t="s">
        <v>35</v>
      </c>
    </row>
    <row r="28" spans="1:9" ht="15.75" thickBot="1" x14ac:dyDescent="0.3">
      <c r="A28" s="8" t="s">
        <v>36</v>
      </c>
      <c r="B28" s="25" t="s">
        <v>37</v>
      </c>
      <c r="G28" s="2"/>
      <c r="I28" s="21" t="s">
        <v>38</v>
      </c>
    </row>
    <row r="29" spans="1:9" x14ac:dyDescent="0.25">
      <c r="A29" s="8" t="s">
        <v>36</v>
      </c>
      <c r="B29" s="25" t="s">
        <v>37</v>
      </c>
      <c r="G29" s="2"/>
    </row>
    <row r="30" spans="1:9" x14ac:dyDescent="0.25">
      <c r="A30" s="8" t="s">
        <v>36</v>
      </c>
      <c r="B30" s="25" t="s">
        <v>37</v>
      </c>
      <c r="G30" s="2"/>
      <c r="I30" s="52"/>
    </row>
    <row r="31" spans="1:9" x14ac:dyDescent="0.25">
      <c r="A31" s="8" t="s">
        <v>36</v>
      </c>
      <c r="B31" s="25" t="s">
        <v>37</v>
      </c>
      <c r="G31" s="2"/>
      <c r="I31" s="52"/>
    </row>
    <row r="32" spans="1:9" x14ac:dyDescent="0.25">
      <c r="A32" s="8" t="s">
        <v>36</v>
      </c>
      <c r="B32" s="25" t="s">
        <v>37</v>
      </c>
      <c r="G32" s="2"/>
    </row>
    <row r="33" spans="1:9" x14ac:dyDescent="0.25">
      <c r="A33" s="8" t="s">
        <v>36</v>
      </c>
      <c r="B33" s="25" t="s">
        <v>37</v>
      </c>
      <c r="G33" s="2"/>
    </row>
    <row r="35" spans="1:9" ht="15.75" thickBot="1" x14ac:dyDescent="0.3">
      <c r="A35" s="22" t="s">
        <v>39</v>
      </c>
      <c r="B35" s="22"/>
      <c r="C35" s="23"/>
      <c r="D35" s="23"/>
      <c r="E35" s="23"/>
      <c r="F35" s="23"/>
      <c r="G35" s="23"/>
    </row>
    <row r="36" spans="1:9" x14ac:dyDescent="0.25">
      <c r="A36" s="33" t="s">
        <v>40</v>
      </c>
      <c r="B36" s="25"/>
      <c r="C36" s="8">
        <v>6</v>
      </c>
    </row>
    <row r="37" spans="1:9" x14ac:dyDescent="0.25">
      <c r="A37" s="5" t="s">
        <v>36</v>
      </c>
      <c r="B37" s="12" t="s">
        <v>41</v>
      </c>
      <c r="G37" s="2"/>
      <c r="I37" s="11"/>
    </row>
    <row r="38" spans="1:9" x14ac:dyDescent="0.25">
      <c r="A38" s="5" t="s">
        <v>36</v>
      </c>
      <c r="B38" s="12" t="s">
        <v>41</v>
      </c>
      <c r="G38" s="2"/>
    </row>
    <row r="40" spans="1:9" x14ac:dyDescent="0.25">
      <c r="A40" s="46" t="s">
        <v>251</v>
      </c>
      <c r="C40" s="41"/>
      <c r="D40" s="41"/>
      <c r="E40" s="41"/>
      <c r="F40" s="41"/>
      <c r="G40" s="41"/>
    </row>
    <row r="41" spans="1:9" x14ac:dyDescent="0.25">
      <c r="A41" s="4" t="str">
        <f>IF(LEFT($A$40,3)="Nat",_xlfn.CONCAT("Any TWO (2) of these Geography courses satisfy the NATURAL SCIENCES requirement: ",_xlfn.TEXTJOIN("|",,_xlfn.ANCHORARRAY(GroupLists!P2))),IF(LEFT($A$40,3)="Soc",_xlfn.CONCAT("Any TWO (2) of these Geography courses satisfy the SOCIAL SCIENCES requirement: ",_xlfn.TEXTJOIN("|",,_xlfn.ANCHORARRAY(GroupLists!Q2))),"(Courses from Geography may be used to satisfy either the Natural Science or Social Science multidisciplinary requirement, but not both.)"))</f>
        <v>(Courses from Geography may be used to satisfy either the Natural Science or Social Science multidisciplinary requirement, but not both.)</v>
      </c>
    </row>
    <row r="42" spans="1:9" s="43" customFormat="1" x14ac:dyDescent="0.25">
      <c r="A42" s="45" t="str">
        <f>IF(LEFT($A$40,1)="N",_xlfn.CONCAT("Have completed __",SUMIF($F$6:$F$22,"N",$G$6:$G$22),"__ CrHrs of Natural Sciences in Geography"),IF(LEFT($A$40,1)="S",_xlfn.CONCAT("Have competed __",SUMIF($F$6:$F$22,"S",$G$6:$G$22),"__ CrHrs of Social Sciences in Geography"),"Have completed _____ CrHrs in Geography for the &lt;selected&gt; multidisciplinary category"))</f>
        <v>Have completed _____ CrHrs in Geography for the &lt;selected&gt; multidisciplinary category</v>
      </c>
      <c r="C42" s="13"/>
      <c r="D42" s="13"/>
      <c r="E42" s="13"/>
      <c r="F42" s="13"/>
      <c r="G42" s="44" t="s">
        <v>42</v>
      </c>
    </row>
    <row r="43" spans="1:9" x14ac:dyDescent="0.25">
      <c r="I43" s="5"/>
    </row>
    <row r="44" spans="1:9" x14ac:dyDescent="0.25">
      <c r="A44" s="33" t="str">
        <f>IF(LEFT($A$40,3)="Nat","Social Sciences (6 CrHrs)",IF(LEFT($A$40,3)="Soc","Natural Sciences (6 CrHrs)","The other category, NOT for Geography courses (Natural or Social Sciences) (6 CrHrs)"))</f>
        <v>The other category, NOT for Geography courses (Natural or Social Sciences) (6 CrHrs)</v>
      </c>
      <c r="C44" s="8">
        <v>6</v>
      </c>
    </row>
    <row r="45" spans="1:9" x14ac:dyDescent="0.25">
      <c r="A45" s="5" t="s">
        <v>36</v>
      </c>
      <c r="B45" t="s">
        <v>43</v>
      </c>
      <c r="G45" s="2"/>
    </row>
    <row r="46" spans="1:9" x14ac:dyDescent="0.25">
      <c r="A46" s="5" t="s">
        <v>36</v>
      </c>
      <c r="B46" t="s">
        <v>43</v>
      </c>
      <c r="G46" s="2"/>
    </row>
    <row r="47" spans="1:9" x14ac:dyDescent="0.25">
      <c r="A47" s="42" t="s">
        <v>44</v>
      </c>
    </row>
    <row r="49" spans="1:9" ht="15.75" thickBot="1" x14ac:dyDescent="0.3">
      <c r="A49" s="22" t="s">
        <v>45</v>
      </c>
      <c r="B49" s="22"/>
    </row>
    <row r="50" spans="1:9" x14ac:dyDescent="0.25">
      <c r="B50" t="str">
        <f>IF((A50)="38:203","38:203 (Geography elective) satisfies Indigenous course requirement","&lt;Indigenous Content Course. See Section 3.11&gt;")</f>
        <v>&lt;Indigenous Content Course. See Section 3.11&gt;</v>
      </c>
      <c r="G50" s="2"/>
    </row>
    <row r="52" spans="1:9" ht="15.75" thickBot="1" x14ac:dyDescent="0.3">
      <c r="A52" s="22" t="s">
        <v>47</v>
      </c>
      <c r="B52" s="22"/>
      <c r="D52" s="5"/>
    </row>
    <row r="53" spans="1:9" x14ac:dyDescent="0.25">
      <c r="A53" s="5" t="s">
        <v>36</v>
      </c>
      <c r="B53" t="s">
        <v>48</v>
      </c>
      <c r="G53" s="2"/>
    </row>
    <row r="54" spans="1:9" x14ac:dyDescent="0.25">
      <c r="A54" s="5" t="s">
        <v>36</v>
      </c>
      <c r="B54" t="s">
        <v>48</v>
      </c>
      <c r="G54" s="2"/>
      <c r="I54" s="11"/>
    </row>
    <row r="55" spans="1:9" x14ac:dyDescent="0.25">
      <c r="A55" s="5" t="s">
        <v>36</v>
      </c>
      <c r="B55" t="s">
        <v>48</v>
      </c>
      <c r="G55" s="2"/>
      <c r="I55" s="11"/>
    </row>
    <row r="56" spans="1:9" x14ac:dyDescent="0.25">
      <c r="A56" s="5" t="s">
        <v>36</v>
      </c>
      <c r="B56" t="s">
        <v>48</v>
      </c>
      <c r="G56" s="2"/>
    </row>
    <row r="57" spans="1:9" x14ac:dyDescent="0.25">
      <c r="A57" s="5" t="s">
        <v>36</v>
      </c>
      <c r="B57" t="s">
        <v>48</v>
      </c>
      <c r="G57" s="2"/>
    </row>
    <row r="58" spans="1:9" x14ac:dyDescent="0.25">
      <c r="A58" s="5" t="s">
        <v>36</v>
      </c>
      <c r="B58" t="s">
        <v>48</v>
      </c>
      <c r="G58" s="2"/>
    </row>
    <row r="59" spans="1:9" x14ac:dyDescent="0.25">
      <c r="A59" s="5" t="s">
        <v>36</v>
      </c>
      <c r="B59" t="s">
        <v>48</v>
      </c>
      <c r="G59" s="2"/>
      <c r="I59" s="11"/>
    </row>
    <row r="60" spans="1:9" x14ac:dyDescent="0.25">
      <c r="A60" s="5" t="s">
        <v>36</v>
      </c>
      <c r="B60" t="s">
        <v>48</v>
      </c>
      <c r="G60" s="2"/>
    </row>
    <row r="61" spans="1:9" x14ac:dyDescent="0.25">
      <c r="A61" s="5" t="s">
        <v>36</v>
      </c>
      <c r="B61" t="s">
        <v>48</v>
      </c>
      <c r="G61" s="2"/>
    </row>
    <row r="62" spans="1:9" x14ac:dyDescent="0.25">
      <c r="A62" s="5" t="s">
        <v>36</v>
      </c>
      <c r="B62" t="s">
        <v>48</v>
      </c>
      <c r="G62" s="2"/>
      <c r="I62" s="11"/>
    </row>
    <row r="63" spans="1:9" x14ac:dyDescent="0.25">
      <c r="A63" s="5" t="s">
        <v>36</v>
      </c>
      <c r="B63" t="s">
        <v>48</v>
      </c>
      <c r="G63" s="2"/>
      <c r="I63" s="11"/>
    </row>
    <row r="64" spans="1:9" x14ac:dyDescent="0.25">
      <c r="A64" s="5" t="s">
        <v>36</v>
      </c>
      <c r="B64" t="s">
        <v>48</v>
      </c>
      <c r="G64" s="2"/>
    </row>
    <row r="65" spans="2:9" x14ac:dyDescent="0.25">
      <c r="I65" s="11"/>
    </row>
    <row r="66" spans="2:9" ht="15.75" thickBot="1" x14ac:dyDescent="0.3">
      <c r="B66" s="30" t="s">
        <v>49</v>
      </c>
      <c r="C66" s="31">
        <v>90</v>
      </c>
      <c r="D66" s="31"/>
      <c r="E66" s="31"/>
      <c r="F66" s="30" t="s">
        <v>50</v>
      </c>
      <c r="G66" s="31">
        <f>SUM(G23:G64)</f>
        <v>0</v>
      </c>
      <c r="I66" s="11"/>
    </row>
    <row r="67" spans="2:9" ht="15.75" thickTop="1" x14ac:dyDescent="0.25"/>
  </sheetData>
  <dataValidations xWindow="112" yWindow="699" count="6">
    <dataValidation type="list" errorStyle="warning" allowBlank="1" showInputMessage="1" showErrorMessage="1" errorTitle="Enter Cr Hrs completed" sqref="C53:C64 C37:C38 G53:G65 G27:G40 C42 G43:G51" xr:uid="{46DB3A3D-6EA3-4C77-90E0-E8455A3A4D3A}">
      <formula1>"3"</formula1>
    </dataValidation>
    <dataValidation allowBlank="1" showInputMessage="1" showErrorMessage="1" promptTitle="Course Number" prompt="##:###" sqref="A37:A38 A53:A64 A28:A33 A45:A46 A50:A51" xr:uid="{A75E574E-AD89-4853-ACE0-7F38E68FFABE}"/>
    <dataValidation type="list" allowBlank="1" showInputMessage="1" showErrorMessage="1" promptTitle="Cycle" prompt="A = offered annually_x000a_B = bienneal or cycled (offered in alternate years)_x000a_I = irregularly (not offered regularly)_x000a_SCO = Special Course Offering (as needed &amp; on request)_x000a_no = no offering planned_x000a_unk = unknown (not offered by G&amp;E)" sqref="E4" xr:uid="{E45A6414-9DAD-4356-9354-F56E9540B13B}">
      <formula1>"Cycle, A, B, I, SCO, no, unk"</formula1>
    </dataValidation>
    <dataValidation type="list" allowBlank="1" showInputMessage="1" showErrorMessage="1" promptTitle="Which degree type (route)?" prompt="For the 3-YR major in GEOGRAPHY, there are two Degree Types (or Routes) offered. Please select from the drop-down list." sqref="B3" xr:uid="{794A5F1F-1BAB-4D14-92B5-3A82BE154939}">
      <formula1>"&gt;&gt; Select the 3-YR DEGREE TYPE...BA or BSC route?, B.A. 3 YR., B.SC. 3 YR."</formula1>
    </dataValidation>
    <dataValidation type="list" allowBlank="1" showInputMessage="1" showErrorMessage="1" promptTitle="Multidisciplinary category" prompt="Geography courses may be used to fulfill the either the NATURAL SCIENCES or the SOCIAL SCIENCES multidisciplinary degree requirement. (See Calendar 5.4 for details.)_x000a_" sqref="A40" xr:uid="{B5246231-B9E2-41E1-BA54-50103D98A511}">
      <formula1>"&lt;&lt;&lt; Select &gt;&gt;&gt; WHICH MULTIDISCIPLINARY CATEGORY to use for Geography Courses (6 CrHrs), Natural Sciences (6 CrHrs), Social Sciences (6 CrHrs)"</formula1>
    </dataValidation>
    <dataValidation type="list" allowBlank="1" showInputMessage="1" showErrorMessage="1" promptTitle="Multidisciplinary category" prompt="Select which multidisciplinary category to use for Geography courses (Natural Science or Social Science)." sqref="I43" xr:uid="{A655DE12-0D4A-4AFC-B98E-89DE39D77ADF}">
      <formula1>"&lt; CHOOSE from list &gt;, Natural Sciences, Social Sciences"</formula1>
    </dataValidation>
  </dataValidations>
  <hyperlinks>
    <hyperlink ref="I4" location="INSTRUCTIONS!A18" display="&gt;&gt; Click HERE for the INSTRUCTIONS &lt;&lt;" xr:uid="{1BF70A01-63CC-4E83-9789-E54B04E44A51}"/>
  </hyperlinks>
  <pageMargins left="0.7" right="0.7" top="0.75" bottom="0.75" header="0.3" footer="0.3"/>
  <pageSetup scale="52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xWindow="112" yWindow="699" count="7">
        <x14:dataValidation type="list" allowBlank="1" showInputMessage="1" showErrorMessage="1" xr:uid="{694022B7-CADC-4FA8-8B29-C715E60369E8}">
          <x14:formula1>
            <xm:f>GroupLists!$P:$P</xm:f>
          </x14:formula1>
          <xm:sqref>I64</xm:sqref>
        </x14:dataValidation>
        <x14:dataValidation type="list" allowBlank="1" showInputMessage="1" showErrorMessage="1" xr:uid="{5531C46B-16B9-490F-ADB8-E9DEF2738770}">
          <x14:formula1>
            <xm:f>_xlfn.XLOOKUP(#REF!,AllCourses!$A:$A,AllCourses!$L:$L,#REF!)</xm:f>
          </x14:formula1>
          <xm:sqref>G26</xm:sqref>
        </x14:dataValidation>
        <x14:dataValidation type="list" allowBlank="1" showInputMessage="1" showErrorMessage="1" promptTitle="Choose a Regional course " prompt="Select ONE from the list of REGIONAL courses." xr:uid="{7DE5B850-4B67-4F02-9F9E-8E8B8DB08F8E}">
          <x14:formula1>
            <xm:f>GroupLists!$C:$C</xm:f>
          </x14:formula1>
          <xm:sqref>A17</xm:sqref>
        </x14:dataValidation>
        <x14:dataValidation type="list" allowBlank="1" showInputMessage="1" showErrorMessage="1" promptTitle="Choose a Geomatics course " prompt="Select ONE from the list of GEOMATICS courses." xr:uid="{62F28D45-21F1-4F2A-AD27-7A5C91A5203E}">
          <x14:formula1>
            <xm:f>GroupLists!$B:$B</xm:f>
          </x14:formula1>
          <xm:sqref>A14</xm:sqref>
        </x14:dataValidation>
        <x14:dataValidation type="list" allowBlank="1" showInputMessage="1" showErrorMessage="1" xr:uid="{0BC1F0EC-3EC3-4B1F-B5DD-EDEB80031E32}">
          <x14:formula1>
            <xm:f>_xlfn.XLOOKUP($A6,AllCourses!$A:$A,AllCourses!$L:$L,$A6)</xm:f>
          </x14:formula1>
          <xm:sqref>G24:G25 G6:G17 G19:G22</xm:sqref>
        </x14:dataValidation>
        <x14:dataValidation type="list" allowBlank="1" showInputMessage="1" showErrorMessage="1" xr:uid="{79CE691C-C584-43C5-BBF8-2025BA7EDC55}">
          <x14:formula1>
            <xm:f>_xlfn.XLOOKUP($I30,AllCourses!$A:$A,AllCourses!$L:$L,$I30)</xm:f>
          </x14:formula1>
          <xm:sqref>G18</xm:sqref>
        </x14:dataValidation>
        <x14:dataValidation type="list" allowBlank="1" showInputMessage="1" showErrorMessage="1" promptTitle="Choose from the list" prompt="Additional Major Requirements for the selected degree route" xr:uid="{6F71A375-16BF-4563-8C2C-0DCFA865FB49}">
          <x14:formula1>
            <xm:f>IF(LEFT($B$3,3)="B.S",GroupLists!G:G,IF(LEFT($B$3,3)="B.A",GroupLists!D:D,$B20))</xm:f>
          </x14:formula1>
          <xm:sqref>A20:A21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D6C43-009B-4010-9799-9355C63DE677}">
  <sheetPr>
    <pageSetUpPr fitToPage="1"/>
  </sheetPr>
  <dimension ref="A1:I82"/>
  <sheetViews>
    <sheetView workbookViewId="0">
      <pane ySplit="4" topLeftCell="A5" activePane="bottomLeft" state="frozen"/>
      <selection pane="bottomLeft" activeCell="A3" sqref="A3"/>
    </sheetView>
  </sheetViews>
  <sheetFormatPr defaultRowHeight="15" x14ac:dyDescent="0.25"/>
  <cols>
    <col min="1" max="1" width="10.7109375" style="5" customWidth="1"/>
    <col min="2" max="2" width="65.7109375" customWidth="1"/>
    <col min="3" max="6" width="7" style="8" customWidth="1"/>
    <col min="7" max="7" width="11" style="8" customWidth="1"/>
    <col min="8" max="8" width="4" customWidth="1"/>
    <col min="9" max="9" width="51.42578125" bestFit="1" customWidth="1"/>
    <col min="10" max="10" width="45" bestFit="1" customWidth="1"/>
  </cols>
  <sheetData>
    <row r="1" spans="1:9" ht="24" thickBot="1" x14ac:dyDescent="0.4">
      <c r="A1" s="10" t="s">
        <v>290</v>
      </c>
      <c r="B1" s="10"/>
      <c r="C1" s="27"/>
      <c r="D1" s="27"/>
      <c r="E1" s="27"/>
      <c r="F1" s="27"/>
      <c r="G1" s="60" t="s">
        <v>51</v>
      </c>
      <c r="H1" s="37"/>
    </row>
    <row r="2" spans="1:9" ht="24" thickTop="1" x14ac:dyDescent="0.35">
      <c r="A2"/>
      <c r="C2"/>
      <c r="D2"/>
      <c r="E2"/>
      <c r="F2"/>
      <c r="G2" s="36" t="s">
        <v>58</v>
      </c>
    </row>
    <row r="3" spans="1:9" ht="18.75" x14ac:dyDescent="0.3">
      <c r="A3" s="34" t="s">
        <v>253</v>
      </c>
      <c r="B3" s="35" t="s">
        <v>252</v>
      </c>
    </row>
    <row r="4" spans="1:9" ht="30" x14ac:dyDescent="0.25">
      <c r="A4"/>
      <c r="C4" s="15" t="s">
        <v>1</v>
      </c>
      <c r="D4" s="15" t="s">
        <v>2</v>
      </c>
      <c r="E4" s="15" t="s">
        <v>3</v>
      </c>
      <c r="F4" s="15" t="s">
        <v>4</v>
      </c>
      <c r="G4" s="16" t="s">
        <v>5</v>
      </c>
      <c r="I4" s="74" t="s">
        <v>286</v>
      </c>
    </row>
    <row r="5" spans="1:9" ht="15.75" thickBot="1" x14ac:dyDescent="0.3">
      <c r="A5" s="22" t="s">
        <v>6</v>
      </c>
      <c r="B5" s="22"/>
      <c r="C5" s="23"/>
      <c r="D5" s="23"/>
      <c r="E5" s="23"/>
      <c r="F5" s="23"/>
    </row>
    <row r="6" spans="1:9" x14ac:dyDescent="0.25">
      <c r="A6" s="13" t="str" cm="1">
        <f t="array" ref="A6:A11">_xlfn._xlws.SORT(_xlfn._xlws.FILTER(AllCourses!$A$1:$A$60,AllCourses!$D$1:$D$60="Core Major requirement",""))</f>
        <v>38:170</v>
      </c>
      <c r="B6" t="str">
        <f>_xlfn.XLOOKUP($A6,AllCourses!$A:$A,AllCourses!$C:$C,$A6)</f>
        <v>How Earth Works: Applied Physical Geography</v>
      </c>
      <c r="C6" s="8">
        <f>_xlfn.XLOOKUP($A6,AllCourses!$A:$A,AllCourses!$L:$L,$A6)</f>
        <v>3</v>
      </c>
      <c r="D6" s="8">
        <f>_xlfn.XLOOKUP($A6,AllCourses!$A:$A,AllCourses!$J:$J,$A6)</f>
        <v>1</v>
      </c>
      <c r="E6" s="8" t="str">
        <f>_xlfn.XLOOKUP($A6,AllCourses!$A:$A,AllCourses!$K:$K,$A6)</f>
        <v>A</v>
      </c>
      <c r="F6" s="8" t="str">
        <f>LEFT(_xlfn.XLOOKUP($A6,AllCourses!$A:$A,AllCourses!$H:$H,""),1)</f>
        <v>N</v>
      </c>
      <c r="G6" s="2"/>
      <c r="I6" s="17" t="s">
        <v>3</v>
      </c>
    </row>
    <row r="7" spans="1:9" x14ac:dyDescent="0.25">
      <c r="A7" s="13" t="str">
        <v>38:180</v>
      </c>
      <c r="B7" t="str">
        <f>_xlfn.XLOOKUP(A7,AllCourses!$A:$A,AllCourses!$C:$C,A7)</f>
        <v>People &amp; Places: An Introduction to Human Geography</v>
      </c>
      <c r="C7" s="8">
        <f>_xlfn.XLOOKUP($A7,AllCourses!$A:$A,AllCourses!$L:$L,$A7)</f>
        <v>3</v>
      </c>
      <c r="D7" s="8">
        <f>_xlfn.XLOOKUP($A7,AllCourses!$A:$A,AllCourses!$J:$J,$A7)</f>
        <v>2</v>
      </c>
      <c r="E7" s="8" t="str">
        <f>_xlfn.XLOOKUP($A7,AllCourses!$A:$A,AllCourses!$K:$K,$A7)</f>
        <v>A</v>
      </c>
      <c r="F7" s="8" t="str">
        <f>LEFT(_xlfn.XLOOKUP($A7,AllCourses!$A:$A,AllCourses!$H:$H,""),1)</f>
        <v>S</v>
      </c>
      <c r="G7" s="2"/>
      <c r="I7" s="18" t="s">
        <v>7</v>
      </c>
    </row>
    <row r="8" spans="1:9" x14ac:dyDescent="0.25">
      <c r="A8" s="13" t="str">
        <v>38:192</v>
      </c>
      <c r="B8" t="str">
        <f>_xlfn.XLOOKUP(A8,AllCourses!$A:$A,AllCourses!$C:$C,A8)</f>
        <v>Environment and Society</v>
      </c>
      <c r="C8" s="8">
        <f>_xlfn.XLOOKUP($A8,AllCourses!$A:$A,AllCourses!$L:$L,$A8)</f>
        <v>3</v>
      </c>
      <c r="D8" s="8">
        <f>_xlfn.XLOOKUP($A8,AllCourses!$A:$A,AllCourses!$J:$J,$A8)</f>
        <v>1</v>
      </c>
      <c r="E8" s="8" t="str">
        <f>_xlfn.XLOOKUP($A8,AllCourses!$A:$A,AllCourses!$K:$K,$A8)</f>
        <v>A</v>
      </c>
      <c r="F8" s="8" t="str">
        <f>LEFT(_xlfn.XLOOKUP($A8,AllCourses!$A:$A,AllCourses!$H:$H,""),1)</f>
        <v>S</v>
      </c>
      <c r="G8" s="2"/>
      <c r="I8" s="19" t="s">
        <v>8</v>
      </c>
    </row>
    <row r="9" spans="1:9" x14ac:dyDescent="0.25">
      <c r="A9" s="13" t="str">
        <v>38:265</v>
      </c>
      <c r="B9" t="str">
        <f>_xlfn.XLOOKUP(A9,AllCourses!$A:$A,AllCourses!$C:$C,A9)</f>
        <v xml:space="preserve">Applied Quantitative Methods in Geography </v>
      </c>
      <c r="C9" s="8">
        <f>_xlfn.XLOOKUP($A9,AllCourses!$A:$A,AllCourses!$L:$L,$A9)</f>
        <v>3</v>
      </c>
      <c r="D9" s="8">
        <f>_xlfn.XLOOKUP($A9,AllCourses!$A:$A,AllCourses!$J:$J,$A9)</f>
        <v>2</v>
      </c>
      <c r="E9" s="8" t="str">
        <f>_xlfn.XLOOKUP($A9,AllCourses!$A:$A,AllCourses!$K:$K,$A9)</f>
        <v>A</v>
      </c>
      <c r="F9" s="8" t="str">
        <f>LEFT(_xlfn.XLOOKUP($A9,AllCourses!$A:$A,AllCourses!$H:$H,""),1)</f>
        <v/>
      </c>
      <c r="G9" s="2"/>
      <c r="I9" s="19" t="s">
        <v>9</v>
      </c>
    </row>
    <row r="10" spans="1:9" x14ac:dyDescent="0.25">
      <c r="A10" s="13" t="str">
        <v>38:279</v>
      </c>
      <c r="B10" t="str">
        <f>_xlfn.XLOOKUP(A10,AllCourses!$A:$A,AllCourses!$C:$C,A10)</f>
        <v xml:space="preserve">Introduction to Geographic Research Methods </v>
      </c>
      <c r="C10" s="8">
        <f>_xlfn.XLOOKUP($A10,AllCourses!$A:$A,AllCourses!$L:$L,$A10)</f>
        <v>3</v>
      </c>
      <c r="D10" s="8">
        <f>_xlfn.XLOOKUP($A10,AllCourses!$A:$A,AllCourses!$J:$J,$A10)</f>
        <v>1</v>
      </c>
      <c r="E10" s="8" t="str">
        <f>_xlfn.XLOOKUP($A10,AllCourses!$A:$A,AllCourses!$K:$K,$A10)</f>
        <v>A</v>
      </c>
      <c r="F10" s="8" t="str">
        <f>LEFT(_xlfn.XLOOKUP($A10,AllCourses!$A:$A,AllCourses!$H:$H,""),1)</f>
        <v/>
      </c>
      <c r="G10" s="2"/>
      <c r="I10" s="19" t="s">
        <v>10</v>
      </c>
    </row>
    <row r="11" spans="1:9" x14ac:dyDescent="0.25">
      <c r="A11" s="13" t="str">
        <v>38:286</v>
      </c>
      <c r="B11" t="str">
        <f>_xlfn.XLOOKUP(A11,AllCourses!$A:$A,AllCourses!$C:$C,A11)</f>
        <v xml:space="preserve">GIS I – Principles of Spatial Data and Cartographic Design </v>
      </c>
      <c r="C11" s="8">
        <f>_xlfn.XLOOKUP($A11,AllCourses!$A:$A,AllCourses!$L:$L,$A11)</f>
        <v>3</v>
      </c>
      <c r="D11" s="8">
        <f>_xlfn.XLOOKUP($A11,AllCourses!$A:$A,AllCourses!$J:$J,$A11)</f>
        <v>1</v>
      </c>
      <c r="E11" s="8" t="str">
        <f>_xlfn.XLOOKUP($A11,AllCourses!$A:$A,AllCourses!$K:$K,$A11)</f>
        <v>A</v>
      </c>
      <c r="F11" s="8" t="str">
        <f>LEFT(_xlfn.XLOOKUP($A11,AllCourses!$A:$A,AllCourses!$H:$H,""),1)</f>
        <v>N</v>
      </c>
      <c r="G11" s="2"/>
      <c r="I11" s="19" t="s">
        <v>11</v>
      </c>
    </row>
    <row r="12" spans="1:9" x14ac:dyDescent="0.25">
      <c r="A12" s="13" t="str">
        <f>IF(RIGHT(B3,9)="(Honours)","38:449","")</f>
        <v/>
      </c>
      <c r="B12" t="str">
        <f>_xlfn.XLOOKUP(A12,AllCourses!$A:$A,AllCourses!$C:$C,A12)</f>
        <v/>
      </c>
      <c r="C12" s="8" t="str">
        <f>_xlfn.XLOOKUP($A12,AllCourses!$A:$A,AllCourses!$L:$L,$A12)</f>
        <v/>
      </c>
      <c r="D12" s="8" t="str">
        <f>_xlfn.XLOOKUP($A12,AllCourses!$A:$A,AllCourses!$J:$J,$A12)</f>
        <v/>
      </c>
      <c r="E12" s="8" t="str">
        <f>_xlfn.XLOOKUP($A12,AllCourses!$A:$A,AllCourses!$K:$K,$A12)</f>
        <v/>
      </c>
      <c r="F12" s="8" t="str">
        <f>LEFT(_xlfn.XLOOKUP($A12,AllCourses!$A:$A,AllCourses!$H:$H,""),1)</f>
        <v/>
      </c>
      <c r="I12" s="19" t="s">
        <v>12</v>
      </c>
    </row>
    <row r="13" spans="1:9" ht="15.75" thickBot="1" x14ac:dyDescent="0.3">
      <c r="A13" s="38" t="s">
        <v>13</v>
      </c>
      <c r="B13" s="22"/>
      <c r="C13" s="23"/>
      <c r="D13" s="23"/>
      <c r="E13" s="23"/>
      <c r="F13" s="23"/>
      <c r="G13" s="39"/>
      <c r="I13" s="19" t="s">
        <v>14</v>
      </c>
    </row>
    <row r="14" spans="1:9" x14ac:dyDescent="0.25">
      <c r="A14" s="40" t="s">
        <v>52</v>
      </c>
      <c r="B14" t="str">
        <f>_xlfn.XLOOKUP(A14,AllCourses!$A:$A,AllCourses!$C:$C,_xlfn.CONCAT("&lt;&lt;&lt; Choose ONE geomatics course from the list: ",_xlfn.TEXTJOIN("|",,GroupLists!$B$2:$B$3)))</f>
        <v>&lt;&lt;&lt; Choose ONE geomatics course from the list: 38:353|38:376</v>
      </c>
      <c r="C14" s="8">
        <f>IF(ISBLANK(A14),3,_xlfn.XLOOKUP($A14,AllCourses!$A:$A,AllCourses!$L:$L,3))</f>
        <v>3</v>
      </c>
      <c r="D14" s="8" t="str">
        <f>_xlfn.XLOOKUP($A14,AllCourses!$A:$A,AllCourses!$J:$J,"")</f>
        <v/>
      </c>
      <c r="E14" s="8" t="str">
        <f>_xlfn.XLOOKUP($A14,AllCourses!$A:$A,AllCourses!$K:$K,"")</f>
        <v/>
      </c>
      <c r="F14" s="8" t="str">
        <f>LEFT(_xlfn.XLOOKUP($A14,AllCourses!$A:$A,AllCourses!$H:$H,""),1)</f>
        <v/>
      </c>
      <c r="G14" s="2"/>
      <c r="I14" s="19"/>
    </row>
    <row r="15" spans="1:9" x14ac:dyDescent="0.25">
      <c r="I15" s="20" t="s">
        <v>2</v>
      </c>
    </row>
    <row r="16" spans="1:9" ht="15.75" thickBot="1" x14ac:dyDescent="0.3">
      <c r="A16" s="22" t="s">
        <v>16</v>
      </c>
      <c r="B16" s="22"/>
      <c r="C16" s="23"/>
      <c r="D16" s="23"/>
      <c r="E16" s="23"/>
      <c r="F16" s="23"/>
      <c r="G16" s="39"/>
      <c r="I16" s="18" t="s">
        <v>17</v>
      </c>
    </row>
    <row r="17" spans="1:9" x14ac:dyDescent="0.25">
      <c r="A17" s="40" t="s">
        <v>53</v>
      </c>
      <c r="B17" t="str">
        <f>_xlfn.XLOOKUP(A17,AllCourses!$A:$A,AllCourses!$C:$C,_xlfn.CONCAT("&lt;&lt;&lt; Choose ONE regional course from the list: ",_xlfn.TEXTJOIN("|",,GroupLists!$C$2:$C$6)))</f>
        <v>&lt;&lt;&lt; Choose ONE regional course from the list: 38:179|38:283|38:360|38:430|88:150</v>
      </c>
      <c r="C17" s="8">
        <f>IF(ISBLANK(A17),3,_xlfn.XLOOKUP($A17,AllCourses!$A:$A,AllCourses!$L:$L,3))</f>
        <v>3</v>
      </c>
      <c r="D17" s="8" t="str">
        <f>_xlfn.XLOOKUP($A17,AllCourses!$A:$A,AllCourses!$J:$J,"")</f>
        <v/>
      </c>
      <c r="E17" s="8" t="str">
        <f>_xlfn.XLOOKUP($A17,AllCourses!$A:$A,AllCourses!$K:$K,"")</f>
        <v/>
      </c>
      <c r="F17" s="8" t="str">
        <f>LEFT(_xlfn.XLOOKUP($A17,AllCourses!$A:$A,AllCourses!$H:$H,""),1)</f>
        <v/>
      </c>
      <c r="G17" s="2"/>
      <c r="I17" s="19" t="s">
        <v>19</v>
      </c>
    </row>
    <row r="18" spans="1:9" x14ac:dyDescent="0.25">
      <c r="I18" s="19" t="s">
        <v>20</v>
      </c>
    </row>
    <row r="19" spans="1:9" ht="15.75" thickBot="1" x14ac:dyDescent="0.3">
      <c r="A19" s="22" t="str">
        <f>IF(LEFT($B$3,4)="B.A.","Additional Major requirements [BA route] (Take ALL)",IF(LEFT($B$3,4)="B.Sc","Additional Major requirements [BSc route] (Take ALL)", "Additional Major Requirements  &lt; degree type must be selected &gt;"))</f>
        <v>Additional Major Requirements  &lt; degree type must be selected &gt;</v>
      </c>
      <c r="B19" s="22"/>
      <c r="C19" s="23"/>
      <c r="D19" s="23"/>
      <c r="E19" s="23"/>
      <c r="F19" s="23"/>
      <c r="G19" s="39"/>
      <c r="I19" s="19" t="s">
        <v>21</v>
      </c>
    </row>
    <row r="20" spans="1:9" x14ac:dyDescent="0.25">
      <c r="A20" s="57" t="str" cm="1">
        <f t="array" ref="A20">IF(LEFT($B$3,3)="B.S",_xlfn._xlws.SORT(_xlfn._xlws.FILTER(AllCourses!$A$1:$A$60,AllCourses!$D$1:$D$60="BSc Major Requirement","")),IF(LEFT($B$3,3)="B.A",_xlfn._xlws.SORT(_xlfn._xlws.FILTER(AllCourses!$A$1:$A$60,AllCourses!$D$1:$D$60="BA Major Requirement","")),""))</f>
        <v/>
      </c>
      <c r="B20" t="str">
        <f>IF(ISBLANK(A20),"&lt; degree type has not been selected &gt;",_xlfn.XLOOKUP(A20,AllCourses!$A:$A,AllCourses!$C:$C,"&lt;&lt; this will update after the degree type has been selected"))</f>
        <v>&lt;&lt; this will update after the degree type has been selected</v>
      </c>
      <c r="C20" s="8">
        <f>IF(ISBLANK(A20),3,_xlfn.XLOOKUP($A20,AllCourses!$A:$A,AllCourses!$L:$L,3))</f>
        <v>3</v>
      </c>
      <c r="D20" s="8" t="str">
        <f>_xlfn.XLOOKUP($A20,AllCourses!$A:$A,AllCourses!$J:$J,"")</f>
        <v/>
      </c>
      <c r="E20" s="8" t="str">
        <f>_xlfn.XLOOKUP($A20,AllCourses!$A:$A,AllCourses!$K:$K,"")</f>
        <v/>
      </c>
      <c r="F20" s="8" t="str">
        <f>LEFT(_xlfn.XLOOKUP($A20,AllCourses!$A:$A,AllCourses!$H:$H,""),1)</f>
        <v/>
      </c>
      <c r="G20" s="2"/>
      <c r="I20" s="19" t="s">
        <v>23</v>
      </c>
    </row>
    <row r="21" spans="1:9" x14ac:dyDescent="0.25">
      <c r="A21" s="57"/>
      <c r="B21" t="str">
        <f>IF(ISBLANK(A21),"&lt; degree type has not been selected &gt;",_xlfn.XLOOKUP(A21,AllCourses!$A:$A,AllCourses!$C:$C,"&lt;&lt; this will update after the degree type has been selected"))</f>
        <v>&lt; degree type has not been selected &gt;</v>
      </c>
      <c r="C21" s="8">
        <f>IF(ISBLANK(A21),3,_xlfn.XLOOKUP($A21,AllCourses!$A:$A,AllCourses!$L:$L,3))</f>
        <v>3</v>
      </c>
      <c r="D21" s="8">
        <f>_xlfn.XLOOKUP($A21,AllCourses!$A:$A,AllCourses!$J:$J,"")</f>
        <v>0</v>
      </c>
      <c r="E21" s="8">
        <f>_xlfn.XLOOKUP($A21,AllCourses!$A:$A,AllCourses!$K:$K,"")</f>
        <v>0</v>
      </c>
      <c r="F21" s="8" t="str">
        <f>LEFT(_xlfn.XLOOKUP($A21,AllCourses!$A:$A,AllCourses!$H:$H,""),1)</f>
        <v/>
      </c>
      <c r="G21" s="2"/>
      <c r="I21" s="19"/>
    </row>
    <row r="22" spans="1:9" x14ac:dyDescent="0.25">
      <c r="A22" s="57"/>
      <c r="B22" t="str">
        <f>IF(ISBLANK(A22),"&lt; degree type has not been selected &gt;",_xlfn.XLOOKUP(A22,AllCourses!$A:$A,AllCourses!$C:$C,"&lt;&lt; this will update after the degree type has been selected"))</f>
        <v>&lt; degree type has not been selected &gt;</v>
      </c>
      <c r="C22" s="8">
        <f>IF(ISBLANK(A22),3,_xlfn.XLOOKUP($A22,AllCourses!$A:$A,AllCourses!$L:$L,3))</f>
        <v>3</v>
      </c>
      <c r="D22" s="8">
        <f>_xlfn.XLOOKUP($A22,AllCourses!$A:$A,AllCourses!$J:$J,"")</f>
        <v>0</v>
      </c>
      <c r="E22" s="8">
        <f>_xlfn.XLOOKUP($A22,AllCourses!$A:$A,AllCourses!$K:$K,"")</f>
        <v>0</v>
      </c>
      <c r="F22" s="8" t="str">
        <f>LEFT(_xlfn.XLOOKUP($A22,AllCourses!$A:$A,AllCourses!$H:$H,""),1)</f>
        <v/>
      </c>
      <c r="G22" s="2"/>
      <c r="I22" s="20" t="s">
        <v>1</v>
      </c>
    </row>
    <row r="23" spans="1:9" x14ac:dyDescent="0.25">
      <c r="I23" s="19" t="s">
        <v>27</v>
      </c>
    </row>
    <row r="24" spans="1:9" ht="15.75" thickBot="1" x14ac:dyDescent="0.3">
      <c r="A24" s="22" t="str">
        <f>IF(LEFT($B$3,4)="B.A.","Plus ONE course from the 4YR BSc requirements",IF(LEFT($B$3,4)="B.Sc","Plus ONE course from the 4YR BA requirements", "Additional requirement &lt;degree type must be selected &gt;"))</f>
        <v>Additional requirement &lt;degree type must be selected &gt;</v>
      </c>
      <c r="I24" s="19"/>
    </row>
    <row r="25" spans="1:9" x14ac:dyDescent="0.25">
      <c r="A25" s="50"/>
      <c r="B25" t="str">
        <f>IF(ISBLANK(A25),"&lt;&lt; Choose ONE course from the list &lt;degree type must be selected&gt;",_xlfn.XLOOKUP(A25,AllCourses!$A:$A,AllCourses!$C:$C,"&lt;&lt;&lt; Choose a course from the list"))</f>
        <v>&lt;&lt; Choose ONE course from the list &lt;degree type must be selected&gt;</v>
      </c>
      <c r="C25" s="8">
        <f>IF(ISBLANK(A25),3,_xlfn.XLOOKUP($A25,AllCourses!$A:$A,AllCourses!$L:$L,3))</f>
        <v>3</v>
      </c>
      <c r="D25" s="8">
        <f>_xlfn.XLOOKUP($A25,AllCourses!$A:$A,AllCourses!$J:$J,"")</f>
        <v>0</v>
      </c>
      <c r="E25" s="8">
        <f>_xlfn.XLOOKUP($A25,AllCourses!$A:$A,AllCourses!$K:$K,"")</f>
        <v>0</v>
      </c>
      <c r="F25" s="8" t="str">
        <f>LEFT(_xlfn.XLOOKUP($A25,AllCourses!$A:$A,AllCourses!$H:$H,""),1)</f>
        <v/>
      </c>
      <c r="G25" s="2"/>
      <c r="I25" s="20" t="s">
        <v>29</v>
      </c>
    </row>
    <row r="26" spans="1:9" x14ac:dyDescent="0.25">
      <c r="I26" s="18" t="s">
        <v>269</v>
      </c>
    </row>
    <row r="27" spans="1:9" ht="15.75" thickBot="1" x14ac:dyDescent="0.3">
      <c r="A27" s="53" t="s">
        <v>62</v>
      </c>
      <c r="B27" s="22"/>
      <c r="C27" s="23"/>
      <c r="D27" s="23"/>
      <c r="E27" s="23"/>
      <c r="F27" s="23"/>
      <c r="I27" s="19" t="s">
        <v>35</v>
      </c>
    </row>
    <row r="28" spans="1:9" ht="15.75" thickBot="1" x14ac:dyDescent="0.3">
      <c r="A28" s="54" t="str">
        <f>_xlfn.CONCAT("Choose TWO of the following: ",_xlfn.TEXTJOIN("|",,GroupLists!$L$2:$L$10),"   (6 Cr Hrs)")</f>
        <v>Choose TWO of the following: 38:267|38:290|38:291|38:292|38:294|70:266   (6 Cr Hrs)</v>
      </c>
      <c r="I28" s="21" t="s">
        <v>38</v>
      </c>
    </row>
    <row r="29" spans="1:9" x14ac:dyDescent="0.25">
      <c r="A29" s="51" t="s">
        <v>145</v>
      </c>
      <c r="B29" t="str">
        <f>IF(ISBLANK(A29),"&lt;&lt; Choose from the list",_xlfn.XLOOKUP(A29,AllCourses!$A:$A,AllCourses!$C:$C,"&lt;&lt; Choose from this list"))</f>
        <v>&lt;&lt; Choose from this list</v>
      </c>
      <c r="C29" s="8">
        <f>IF(ISBLANK(A29),3,_xlfn.XLOOKUP($A29,AllCourses!$A:$A,AllCourses!$L:$L,3))</f>
        <v>3</v>
      </c>
      <c r="D29" s="8" t="str">
        <f>_xlfn.XLOOKUP($A29,AllCourses!$A:$A,AllCourses!$J:$J,"")</f>
        <v/>
      </c>
      <c r="E29" s="8" t="str">
        <f>_xlfn.XLOOKUP($A29,AllCourses!$A:$A,AllCourses!$K:$K,"")</f>
        <v/>
      </c>
      <c r="F29" s="8" t="str">
        <f>LEFT(_xlfn.XLOOKUP($A29,AllCourses!$A:$A,AllCourses!$H:$H,""),1)</f>
        <v/>
      </c>
      <c r="G29" s="2"/>
    </row>
    <row r="30" spans="1:9" x14ac:dyDescent="0.25">
      <c r="A30" s="51" t="s">
        <v>145</v>
      </c>
      <c r="B30" t="str">
        <f>IF(ISBLANK(A30),"&lt;&lt; Choose from the list",_xlfn.XLOOKUP(A30,AllCourses!$A:$A,AllCourses!$C:$C,"&lt;&lt; Choose from this list"))</f>
        <v>&lt;&lt; Choose from this list</v>
      </c>
      <c r="C30" s="8">
        <f>IF(ISBLANK(A30),3,_xlfn.XLOOKUP($A30,AllCourses!$A:$A,AllCourses!$L:$L,3))</f>
        <v>3</v>
      </c>
      <c r="D30" s="8" t="str">
        <f>_xlfn.XLOOKUP($A30,AllCourses!$A:$A,AllCourses!$J:$J,"")</f>
        <v/>
      </c>
      <c r="E30" s="8" t="str">
        <f>_xlfn.XLOOKUP($A30,AllCourses!$A:$A,AllCourses!$K:$K,"")</f>
        <v/>
      </c>
      <c r="F30" s="8" t="str">
        <f>LEFT(_xlfn.XLOOKUP($A30,AllCourses!$A:$A,AllCourses!$H:$H,""),1)</f>
        <v/>
      </c>
      <c r="G30" s="2"/>
    </row>
    <row r="31" spans="1:9" x14ac:dyDescent="0.25">
      <c r="A31" s="54" t="str">
        <f>_xlfn.CONCAT("Choose TWO of the following: ",_xlfn.TEXTJOIN("|",,GroupLists!$M$2:$M$10),"   (6 Cr Hrs)")</f>
        <v>Choose TWO of the following: 38:302|38:373|38:384|38:476   (6 Cr Hrs)</v>
      </c>
    </row>
    <row r="32" spans="1:9" x14ac:dyDescent="0.25">
      <c r="A32" s="51" t="s">
        <v>167</v>
      </c>
      <c r="B32" t="str">
        <f>IF(ISBLANK(A32),"&lt;&lt; Choose from the list",_xlfn.XLOOKUP(A32,AllCourses!$A:$A,AllCourses!$C:$C,"&lt;&lt; Choose from this list"))</f>
        <v>&lt;&lt; Choose from this list</v>
      </c>
      <c r="C32" s="8">
        <f>IF(ISBLANK(A32),3,_xlfn.XLOOKUP($A32,AllCourses!$A:$A,AllCourses!$L:$L,3))</f>
        <v>3</v>
      </c>
      <c r="D32" s="8" t="str">
        <f>_xlfn.XLOOKUP($A32,AllCourses!$A:$A,AllCourses!$J:$J,"")</f>
        <v/>
      </c>
      <c r="E32" s="8" t="str">
        <f>_xlfn.XLOOKUP($A32,AllCourses!$A:$A,AllCourses!$K:$K,"")</f>
        <v/>
      </c>
      <c r="F32" s="8" t="str">
        <f>LEFT(_xlfn.XLOOKUP($A32,AllCourses!$A:$A,AllCourses!$H:$H,""),1)</f>
        <v/>
      </c>
      <c r="G32" s="2"/>
    </row>
    <row r="33" spans="1:7" x14ac:dyDescent="0.25">
      <c r="A33" s="51" t="s">
        <v>167</v>
      </c>
      <c r="B33" t="str">
        <f>IF(ISBLANK(A33),"&lt;&lt; Choose from the list",_xlfn.XLOOKUP(A33,AllCourses!$A:$A,AllCourses!$C:$C,"&lt;&lt; Choose from this list"))</f>
        <v>&lt;&lt; Choose from this list</v>
      </c>
      <c r="C33" s="8">
        <f>IF(ISBLANK(A33),3,_xlfn.XLOOKUP($A33,AllCourses!$A:$A,AllCourses!$L:$L,3))</f>
        <v>3</v>
      </c>
      <c r="D33" s="8" t="str">
        <f>_xlfn.XLOOKUP($A33,AllCourses!$A:$A,AllCourses!$J:$J,"")</f>
        <v/>
      </c>
      <c r="E33" s="8" t="str">
        <f>_xlfn.XLOOKUP($A33,AllCourses!$A:$A,AllCourses!$K:$K,"")</f>
        <v/>
      </c>
      <c r="F33" s="8" t="str">
        <f>LEFT(_xlfn.XLOOKUP($A33,AllCourses!$A:$A,AllCourses!$H:$H,""),1)</f>
        <v/>
      </c>
      <c r="G33" s="2"/>
    </row>
    <row r="34" spans="1:7" x14ac:dyDescent="0.25">
      <c r="A34" s="54" t="str">
        <f>_xlfn.CONCAT("Choose TWO of the following: ",_xlfn.TEXTJOIN("|",,GroupLists!$N$2:$N$10),"   (6 Cr Hrs)")</f>
        <v>Choose TWO of the following: 38:435|38:457|38:464|38:492   (6 Cr Hrs)</v>
      </c>
    </row>
    <row r="35" spans="1:7" x14ac:dyDescent="0.25">
      <c r="A35" s="51" t="s">
        <v>172</v>
      </c>
      <c r="B35" t="str">
        <f>IF(ISBLANK(A35),"&lt;&lt; Choose from the list",_xlfn.XLOOKUP(A35,AllCourses!$A:$A,AllCourses!$C:$C,"&lt;&lt; Choose from this list"))</f>
        <v>&lt;&lt; Choose from this list</v>
      </c>
      <c r="C35" s="8">
        <f>IF(ISBLANK(A35),3,_xlfn.XLOOKUP($A35,AllCourses!$A:$A,AllCourses!$L:$L,3))</f>
        <v>3</v>
      </c>
      <c r="D35" s="8" t="str">
        <f>_xlfn.XLOOKUP($A35,AllCourses!$A:$A,AllCourses!$J:$J,"")</f>
        <v/>
      </c>
      <c r="E35" s="8" t="str">
        <f>_xlfn.XLOOKUP($A35,AllCourses!$A:$A,AllCourses!$K:$K,"")</f>
        <v/>
      </c>
      <c r="F35" s="8" t="str">
        <f>LEFT(_xlfn.XLOOKUP($A35,AllCourses!$A:$A,AllCourses!$H:$H,""),1)</f>
        <v/>
      </c>
      <c r="G35" s="2"/>
    </row>
    <row r="36" spans="1:7" x14ac:dyDescent="0.25">
      <c r="A36" s="51" t="s">
        <v>172</v>
      </c>
      <c r="B36" t="str">
        <f>IF(ISBLANK(A36),"&lt;&lt; Choose from the list",_xlfn.XLOOKUP(A36,AllCourses!$A:$A,AllCourses!$C:$C,"&lt;&lt; Choose from this list"))</f>
        <v>&lt;&lt; Choose from this list</v>
      </c>
      <c r="C36" s="8">
        <f>IF(ISBLANK(A36),3,_xlfn.XLOOKUP($A36,AllCourses!$A:$A,AllCourses!$L:$L,3))</f>
        <v>3</v>
      </c>
      <c r="D36" s="8" t="str">
        <f>_xlfn.XLOOKUP($A36,AllCourses!$A:$A,AllCourses!$J:$J,"")</f>
        <v/>
      </c>
      <c r="E36" s="8" t="str">
        <f>_xlfn.XLOOKUP($A36,AllCourses!$A:$A,AllCourses!$K:$K,"")</f>
        <v/>
      </c>
      <c r="F36" s="8" t="str">
        <f>LEFT(_xlfn.XLOOKUP($A36,AllCourses!$A:$A,AllCourses!$H:$H,""),1)</f>
        <v/>
      </c>
      <c r="G36" s="2"/>
    </row>
    <row r="38" spans="1:7" ht="15.75" thickBot="1" x14ac:dyDescent="0.3">
      <c r="B38" s="30" t="s">
        <v>25</v>
      </c>
      <c r="C38" s="31">
        <f>SUM(C6:C37)</f>
        <v>54</v>
      </c>
      <c r="D38" s="31"/>
      <c r="E38" s="31"/>
      <c r="F38" s="30" t="s">
        <v>26</v>
      </c>
      <c r="G38" s="31">
        <f>SUM(G6:G34)</f>
        <v>0</v>
      </c>
    </row>
    <row r="39" spans="1:7" ht="15.75" thickTop="1" x14ac:dyDescent="0.25"/>
    <row r="40" spans="1:7" ht="18" thickBot="1" x14ac:dyDescent="0.35">
      <c r="A40" s="28" t="s">
        <v>28</v>
      </c>
      <c r="B40" s="28"/>
      <c r="C40" s="29"/>
      <c r="D40" s="29"/>
      <c r="E40" s="29"/>
      <c r="F40" s="29"/>
      <c r="G40" s="29"/>
    </row>
    <row r="41" spans="1:7" ht="16.5" thickTop="1" thickBot="1" x14ac:dyDescent="0.3">
      <c r="A41" s="22" t="s">
        <v>30</v>
      </c>
      <c r="B41" s="22"/>
      <c r="C41" s="23" t="s">
        <v>32</v>
      </c>
      <c r="D41" s="23"/>
      <c r="E41" s="23"/>
      <c r="F41" s="23"/>
      <c r="G41" s="23"/>
    </row>
    <row r="42" spans="1:7" x14ac:dyDescent="0.25">
      <c r="A42" s="48" t="s">
        <v>33</v>
      </c>
      <c r="B42" s="32" t="s">
        <v>34</v>
      </c>
      <c r="C42" s="8">
        <v>18</v>
      </c>
    </row>
    <row r="43" spans="1:7" x14ac:dyDescent="0.25">
      <c r="A43" s="8" t="s">
        <v>36</v>
      </c>
      <c r="B43" s="25" t="s">
        <v>37</v>
      </c>
      <c r="G43" s="2"/>
    </row>
    <row r="44" spans="1:7" x14ac:dyDescent="0.25">
      <c r="A44" s="8" t="s">
        <v>36</v>
      </c>
      <c r="B44" s="25" t="s">
        <v>37</v>
      </c>
      <c r="G44" s="2"/>
    </row>
    <row r="45" spans="1:7" x14ac:dyDescent="0.25">
      <c r="A45" s="8" t="s">
        <v>36</v>
      </c>
      <c r="B45" s="25" t="s">
        <v>37</v>
      </c>
      <c r="G45" s="2"/>
    </row>
    <row r="46" spans="1:7" x14ac:dyDescent="0.25">
      <c r="A46" s="8" t="s">
        <v>36</v>
      </c>
      <c r="B46" s="25" t="s">
        <v>37</v>
      </c>
      <c r="G46" s="2"/>
    </row>
    <row r="47" spans="1:7" x14ac:dyDescent="0.25">
      <c r="A47" s="8" t="s">
        <v>36</v>
      </c>
      <c r="B47" s="25" t="s">
        <v>37</v>
      </c>
      <c r="G47" s="2"/>
    </row>
    <row r="48" spans="1:7" x14ac:dyDescent="0.25">
      <c r="A48" s="8" t="s">
        <v>36</v>
      </c>
      <c r="B48" s="25" t="s">
        <v>37</v>
      </c>
      <c r="G48" s="2"/>
    </row>
    <row r="50" spans="1:9" ht="15.75" thickBot="1" x14ac:dyDescent="0.3">
      <c r="A50" s="22" t="s">
        <v>39</v>
      </c>
      <c r="B50" s="22"/>
      <c r="C50" s="23"/>
      <c r="D50" s="23"/>
      <c r="E50" s="23"/>
      <c r="F50" s="23"/>
      <c r="G50" s="23"/>
    </row>
    <row r="51" spans="1:9" x14ac:dyDescent="0.25">
      <c r="A51" s="33" t="s">
        <v>40</v>
      </c>
      <c r="B51" s="25"/>
      <c r="C51" s="8">
        <v>6</v>
      </c>
    </row>
    <row r="52" spans="1:9" x14ac:dyDescent="0.25">
      <c r="A52" s="5" t="s">
        <v>36</v>
      </c>
      <c r="B52" t="s">
        <v>41</v>
      </c>
      <c r="G52" s="2"/>
    </row>
    <row r="53" spans="1:9" x14ac:dyDescent="0.25">
      <c r="A53" s="5" t="s">
        <v>36</v>
      </c>
      <c r="B53" t="s">
        <v>41</v>
      </c>
      <c r="G53" s="2"/>
    </row>
    <row r="55" spans="1:9" x14ac:dyDescent="0.25">
      <c r="A55" s="46" t="s">
        <v>56</v>
      </c>
      <c r="C55" s="41"/>
      <c r="D55" s="41"/>
      <c r="E55" s="41"/>
      <c r="F55" s="41"/>
      <c r="G55" s="41"/>
    </row>
    <row r="56" spans="1:9" x14ac:dyDescent="0.25">
      <c r="A56" s="4" t="str">
        <f>IF(LEFT($A$55,3)="Nat",_xlfn.CONCAT("Any TWO (2) of these Geography courses satisfy the NATURAL SCIENCES requirement: ",_xlfn.TEXTJOIN("|",,_xlfn.ANCHORARRAY(GroupLists!P2))),IF(LEFT($A$55,3)="Soc",_xlfn.CONCAT("Any TWO (2) of these Geography courses satisfy the SOCIAL SCIENCES requirement: ",_xlfn.TEXTJOIN("|",,_xlfn.ANCHORARRAY(GroupLists!Q2))),"(Courses from Geography may be used to satisfy either the Natural Science or Social Science multidisciplinary requirement, but not both.)"))</f>
        <v>(Courses from Geography may be used to satisfy either the Natural Science or Social Science multidisciplinary requirement, but not both.)</v>
      </c>
      <c r="H56" s="43"/>
      <c r="I56" s="11"/>
    </row>
    <row r="57" spans="1:9" x14ac:dyDescent="0.25">
      <c r="A57" s="45" t="str">
        <f>IF(LEFT($A$55,1)="N",_xlfn.CONCAT("Have completed __",SUMIF($F$6:$F$37,"N",$G$6:$G$37),"__ CrHrs of Natural Sciences in Geography"),IF(LEFT($A$55,1)="S",_xlfn.CONCAT("Have competed __",SUMIF($F$6:$F$37,"S",$G$6:$G$37),"__ CrHrs of Social Sciences in Geography"),"Have completed _____ CrHrs in Geography for the &lt;selected&gt; multidisciplinary category"))</f>
        <v>Have completed _____ CrHrs in Geography for the &lt;selected&gt; multidisciplinary category</v>
      </c>
      <c r="B57" s="43"/>
      <c r="C57" s="13"/>
      <c r="D57" s="13"/>
      <c r="E57" s="13"/>
      <c r="F57" s="13"/>
      <c r="G57" s="44"/>
    </row>
    <row r="59" spans="1:9" x14ac:dyDescent="0.25">
      <c r="A59" s="47" t="str">
        <f>IF(LEFT($A$55,3)="Nat","Social Sciences (6 CrHrs)",IF(LEFT($A$55,3)="Soc","Natural Sciences (6 CrHrs)","Multid. category, NOT for Geography courses (Natural or Social Sciences) (6 CrHrs)"))</f>
        <v>Multid. category, NOT for Geography courses (Natural or Social Sciences) (6 CrHrs)</v>
      </c>
      <c r="C59" s="8">
        <v>6</v>
      </c>
    </row>
    <row r="60" spans="1:9" x14ac:dyDescent="0.25">
      <c r="A60" s="5" t="s">
        <v>36</v>
      </c>
      <c r="B60" t="s">
        <v>43</v>
      </c>
      <c r="G60" s="2"/>
    </row>
    <row r="61" spans="1:9" x14ac:dyDescent="0.25">
      <c r="A61" s="5" t="s">
        <v>36</v>
      </c>
      <c r="B61" t="s">
        <v>43</v>
      </c>
      <c r="G61" s="2"/>
      <c r="I61" s="11"/>
    </row>
    <row r="62" spans="1:9" x14ac:dyDescent="0.25">
      <c r="A62" s="42" t="s">
        <v>44</v>
      </c>
    </row>
    <row r="64" spans="1:9" ht="15.75" thickBot="1" x14ac:dyDescent="0.3">
      <c r="A64" s="22" t="s">
        <v>45</v>
      </c>
      <c r="B64" s="22"/>
      <c r="I64" s="11"/>
    </row>
    <row r="65" spans="1:9" x14ac:dyDescent="0.25">
      <c r="A65" s="5" t="str">
        <f>IF(OR(A25="38:203",A29="38:203",A32="38:203",A33="38:203",A34="38:203"),"38:203","___:_____")</f>
        <v>___:_____</v>
      </c>
      <c r="B65" t="str">
        <f>IF((A65)="38:203","38:203 (Geography elective) fulfills Indigenous course requirement","&lt;Indigenous Content Course. See Section 3.11&gt;")</f>
        <v>&lt;Indigenous Content Course. See Section 3.11&gt;</v>
      </c>
      <c r="I65" s="11"/>
    </row>
    <row r="67" spans="1:9" ht="15.75" thickBot="1" x14ac:dyDescent="0.3">
      <c r="A67" s="22" t="s">
        <v>47</v>
      </c>
      <c r="B67" s="22"/>
      <c r="I67" s="11"/>
    </row>
    <row r="68" spans="1:9" x14ac:dyDescent="0.25">
      <c r="A68" s="5" t="s">
        <v>36</v>
      </c>
      <c r="B68" t="s">
        <v>48</v>
      </c>
      <c r="G68" s="2"/>
      <c r="I68" s="11"/>
    </row>
    <row r="69" spans="1:9" x14ac:dyDescent="0.25">
      <c r="A69" s="5" t="s">
        <v>36</v>
      </c>
      <c r="B69" t="s">
        <v>48</v>
      </c>
      <c r="G69" s="2"/>
    </row>
    <row r="70" spans="1:9" x14ac:dyDescent="0.25">
      <c r="A70" s="5" t="s">
        <v>36</v>
      </c>
      <c r="B70" t="s">
        <v>48</v>
      </c>
      <c r="G70" s="2"/>
    </row>
    <row r="71" spans="1:9" x14ac:dyDescent="0.25">
      <c r="A71" s="5" t="s">
        <v>36</v>
      </c>
      <c r="B71" t="s">
        <v>48</v>
      </c>
      <c r="G71" s="2"/>
    </row>
    <row r="72" spans="1:9" x14ac:dyDescent="0.25">
      <c r="A72" s="5" t="s">
        <v>36</v>
      </c>
      <c r="B72" t="s">
        <v>48</v>
      </c>
      <c r="G72" s="2"/>
    </row>
    <row r="73" spans="1:9" x14ac:dyDescent="0.25">
      <c r="A73" s="5" t="s">
        <v>36</v>
      </c>
      <c r="B73" t="s">
        <v>48</v>
      </c>
      <c r="G73" s="2"/>
    </row>
    <row r="74" spans="1:9" x14ac:dyDescent="0.25">
      <c r="A74" s="5" t="s">
        <v>36</v>
      </c>
      <c r="B74" t="s">
        <v>48</v>
      </c>
      <c r="G74" s="2"/>
    </row>
    <row r="75" spans="1:9" x14ac:dyDescent="0.25">
      <c r="A75" s="5" t="s">
        <v>36</v>
      </c>
      <c r="B75" t="s">
        <v>48</v>
      </c>
      <c r="G75" s="2"/>
    </row>
    <row r="76" spans="1:9" x14ac:dyDescent="0.25">
      <c r="A76" s="5" t="s">
        <v>36</v>
      </c>
      <c r="B76" t="s">
        <v>48</v>
      </c>
      <c r="G76" s="2"/>
    </row>
    <row r="77" spans="1:9" x14ac:dyDescent="0.25">
      <c r="A77" s="5" t="s">
        <v>36</v>
      </c>
      <c r="B77" t="s">
        <v>48</v>
      </c>
      <c r="G77" s="2"/>
    </row>
    <row r="78" spans="1:9" x14ac:dyDescent="0.25">
      <c r="A78" s="5" t="s">
        <v>36</v>
      </c>
      <c r="B78" t="s">
        <v>48</v>
      </c>
      <c r="G78" s="2"/>
    </row>
    <row r="79" spans="1:9" x14ac:dyDescent="0.25">
      <c r="A79" s="5" t="s">
        <v>36</v>
      </c>
      <c r="B79" t="s">
        <v>48</v>
      </c>
      <c r="G79" s="2"/>
    </row>
    <row r="81" spans="2:7" ht="15.75" thickBot="1" x14ac:dyDescent="0.3">
      <c r="B81" s="30" t="s">
        <v>49</v>
      </c>
      <c r="C81" s="31">
        <v>120</v>
      </c>
      <c r="D81" s="31"/>
      <c r="E81" s="31"/>
      <c r="F81" s="30" t="s">
        <v>50</v>
      </c>
      <c r="G81" s="31">
        <f>SUM(G38:G79)</f>
        <v>0</v>
      </c>
    </row>
    <row r="82" spans="2:7" ht="15.75" thickTop="1" x14ac:dyDescent="0.25"/>
  </sheetData>
  <dataValidations count="5">
    <dataValidation type="list" allowBlank="1" showInputMessage="1" showErrorMessage="1" promptTitle="Multidisciplinary category" prompt="Geography courses may be used to fulfill the either the NATURAL SCIENCES or the SOCIAL SCIENCES multidisciplinary degree requirement. (See Calendar 5.4 for details.)_x000a_" sqref="A55" xr:uid="{0D71A01B-6CF8-47C6-B61C-F32208721603}">
      <formula1>"&lt;&lt;&lt; Select &gt;&gt;&gt;WHICH MULTIDISCIPLINARY CATEGORY to use for Geography Courses (6 CrHrs), Natural Sciences (6 CrHrs), Social Sciences (6 CrHrs)"</formula1>
    </dataValidation>
    <dataValidation type="list" errorStyle="warning" allowBlank="1" showInputMessage="1" showErrorMessage="1" errorTitle="Enter Cr Hrs completed" sqref="C68:C79 G42:G55 G58:G66 G68:G80 C52:C53 C57" xr:uid="{1AF10DA2-72C7-4D57-AD94-5C7437FE051E}">
      <formula1>"3"</formula1>
    </dataValidation>
    <dataValidation allowBlank="1" showInputMessage="1" showErrorMessage="1" promptTitle="Course Number" prompt="##:###" sqref="A65:A66 A68:A79 A43:A48 A52:A53 A60:A61" xr:uid="{278C2A99-5153-43C3-B5C0-C7BE93C20EB4}"/>
    <dataValidation type="list" allowBlank="1" showInputMessage="1" showErrorMessage="1" promptTitle="Cycle" prompt="A = offered annually_x000a_B = bienneal or cycled (offered in alternate years)_x000a_I = irregularly (not offered regularly)_x000a_SCO = Special Course Offering (as needed &amp; on request)_x000a_no = no offering planned_x000a_unk = unknown (not offered by G&amp;E)" sqref="E4" xr:uid="{0E5CDB15-8936-4B73-8FF6-0041CFBFFF6F}">
      <formula1>"Cycle, A, B, I, SCO, no, unk"</formula1>
    </dataValidation>
    <dataValidation type="list" allowBlank="1" showInputMessage="1" showErrorMessage="1" promptTitle="Which Degree Type?" prompt="There are four Degree Types offered for a 4-YR Concentration in ENVIRONMENTAL STUDIES. Select from the drop-down list." sqref="B3" xr:uid="{1FE9584E-AACD-4F3E-99B5-4645F02C7FE0}">
      <formula1>"&gt;&gt; Select the 4-YR DEGREE TYPE...BA or BSC route?, B.A. 4 YR., B.SC. 4 YR.,B.A. 4 YR. (HONOURS), B.SC. 4 YR (HONOURS)"</formula1>
    </dataValidation>
  </dataValidations>
  <hyperlinks>
    <hyperlink ref="I4" location="INSTRUCTIONS!A18" display="&gt;&gt; Click HERE for the INSTRUCTIONS &lt;&lt;" xr:uid="{0AD5C38C-EE20-4C0F-8792-4248A1415BAF}"/>
  </hyperlinks>
  <pageMargins left="0.7" right="0.7" top="0.75" bottom="0.75" header="0.3" footer="0.3"/>
  <pageSetup scale="50" fitToWidth="0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3D099208-8782-49A0-8443-12B707014698}">
          <x14:formula1>
            <xm:f>GroupLists!$P:$P</xm:f>
          </x14:formula1>
          <xm:sqref>I66</xm:sqref>
        </x14:dataValidation>
        <x14:dataValidation type="list" allowBlank="1" showInputMessage="1" showErrorMessage="1" xr:uid="{C646EDDA-A9B9-46B8-A233-B70DF1F4BA44}">
          <x14:formula1>
            <xm:f>_xlfn.XLOOKUP(#REF!,AllCourses!$A:$A,AllCourses!$L:$L,#REF!)</xm:f>
          </x14:formula1>
          <xm:sqref>G41</xm:sqref>
        </x14:dataValidation>
        <x14:dataValidation type="list" allowBlank="1" showInputMessage="1" showErrorMessage="1" promptTitle="Choose a Regional course " prompt="Select ONE from the list of REGIONAL courses." xr:uid="{106FB3C0-C2BD-4740-96F0-DEA977C4FAAF}">
          <x14:formula1>
            <xm:f>GroupLists!$C:$C</xm:f>
          </x14:formula1>
          <xm:sqref>A17</xm:sqref>
        </x14:dataValidation>
        <x14:dataValidation type="list" allowBlank="1" showInputMessage="1" showErrorMessage="1" promptTitle="Choose a Geomatics course " prompt="Select ONE from the list of GEOMATICS courses." xr:uid="{22224869-79D4-4559-BC49-B3846462CA16}">
          <x14:formula1>
            <xm:f>GroupLists!$B:$B</xm:f>
          </x14:formula1>
          <xm:sqref>A14</xm:sqref>
        </x14:dataValidation>
        <x14:dataValidation type="list" allowBlank="1" showInputMessage="1" showErrorMessage="1" xr:uid="{886358C5-B700-4C3E-B965-50C9EB591803}">
          <x14:formula1>
            <xm:f>IF(LEFT($B$3,3)="B.S",GroupLists!$F$1:$F$10,IF(LEFT($B$3,3)="B.A",GroupLists!$I$1:$I$13,A24))</xm:f>
          </x14:formula1>
          <xm:sqref>A25</xm:sqref>
        </x14:dataValidation>
        <x14:dataValidation type="list" allowBlank="1" showInputMessage="1" showErrorMessage="1" xr:uid="{BBB138DD-BC22-463F-8706-40EE5C8E1B19}">
          <x14:formula1>
            <xm:f>GroupLists!$L:$L</xm:f>
          </x14:formula1>
          <xm:sqref>A29:A30</xm:sqref>
        </x14:dataValidation>
        <x14:dataValidation type="list" allowBlank="1" showInputMessage="1" showErrorMessage="1" xr:uid="{A96673CC-B273-4E89-A72A-7247BAFFC917}">
          <x14:formula1>
            <xm:f>GroupLists!$M:$M</xm:f>
          </x14:formula1>
          <xm:sqref>A32:A33</xm:sqref>
        </x14:dataValidation>
        <x14:dataValidation type="list" allowBlank="1" showInputMessage="1" showErrorMessage="1" xr:uid="{67E6631D-4DD7-4EE7-B992-8973597E84D6}">
          <x14:formula1>
            <xm:f>GroupLists!$N:$N</xm:f>
          </x14:formula1>
          <xm:sqref>A35:A36</xm:sqref>
        </x14:dataValidation>
        <x14:dataValidation type="list" allowBlank="1" showInputMessage="1" showErrorMessage="1" xr:uid="{ED234788-1972-4291-AF49-B370464B90FE}">
          <x14:formula1>
            <xm:f>_xlfn.XLOOKUP($A6,AllCourses!$A:$A,AllCourses!$L:$L,$A6)</xm:f>
          </x14:formula1>
          <xm:sqref>G39:G40 G28:G37 G6:G26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57BB3-56B2-4353-9942-9A3C2D28B72E}">
  <sheetPr>
    <pageSetUpPr fitToPage="1"/>
  </sheetPr>
  <dimension ref="A1:I74"/>
  <sheetViews>
    <sheetView workbookViewId="0">
      <pane ySplit="4" topLeftCell="A5" activePane="bottomLeft" state="frozen"/>
      <selection pane="bottomLeft" activeCell="A3" sqref="A3"/>
    </sheetView>
  </sheetViews>
  <sheetFormatPr defaultRowHeight="15" x14ac:dyDescent="0.25"/>
  <cols>
    <col min="1" max="1" width="10.7109375" style="5" customWidth="1"/>
    <col min="2" max="2" width="65.85546875" customWidth="1"/>
    <col min="3" max="6" width="7" style="8" customWidth="1"/>
    <col min="7" max="7" width="11" style="8" customWidth="1"/>
    <col min="8" max="8" width="4" customWidth="1"/>
    <col min="9" max="9" width="51.42578125" bestFit="1" customWidth="1"/>
    <col min="10" max="10" width="45" bestFit="1" customWidth="1"/>
  </cols>
  <sheetData>
    <row r="1" spans="1:9" ht="24" thickBot="1" x14ac:dyDescent="0.4">
      <c r="A1" s="10" t="s">
        <v>290</v>
      </c>
      <c r="B1" s="10"/>
      <c r="C1" s="27"/>
      <c r="D1" s="27"/>
      <c r="E1" s="27"/>
      <c r="F1" s="27"/>
      <c r="G1" s="60" t="s">
        <v>51</v>
      </c>
      <c r="H1" s="37"/>
    </row>
    <row r="2" spans="1:9" ht="24" thickTop="1" x14ac:dyDescent="0.35">
      <c r="A2" s="37"/>
      <c r="B2" s="37"/>
      <c r="C2" s="37"/>
      <c r="D2" s="37"/>
      <c r="E2" s="37"/>
      <c r="G2" s="55" t="s">
        <v>57</v>
      </c>
    </row>
    <row r="3" spans="1:9" ht="18.75" x14ac:dyDescent="0.3">
      <c r="A3" s="34" t="s">
        <v>253</v>
      </c>
      <c r="B3" s="35" t="s">
        <v>252</v>
      </c>
    </row>
    <row r="4" spans="1:9" ht="30" x14ac:dyDescent="0.25">
      <c r="A4" s="34"/>
      <c r="C4" s="15" t="s">
        <v>1</v>
      </c>
      <c r="D4" s="15" t="s">
        <v>2</v>
      </c>
      <c r="E4" s="15" t="s">
        <v>3</v>
      </c>
      <c r="F4" s="15" t="s">
        <v>4</v>
      </c>
      <c r="G4" s="16" t="s">
        <v>5</v>
      </c>
      <c r="I4" s="74" t="s">
        <v>286</v>
      </c>
    </row>
    <row r="5" spans="1:9" ht="15.75" thickBot="1" x14ac:dyDescent="0.3">
      <c r="A5" s="22" t="s">
        <v>6</v>
      </c>
      <c r="B5" s="22"/>
    </row>
    <row r="6" spans="1:9" x14ac:dyDescent="0.25">
      <c r="A6" s="13" t="str" cm="1">
        <f t="array" ref="A6:A15">_xlfn._xlws.SORT(_xlfn._xlws.FILTER(AllCourses!$A$1:$A$60,AllCourses!$G$1:$G$60="GEOM",""))</f>
        <v>38:170</v>
      </c>
      <c r="B6" t="str">
        <f>_xlfn.XLOOKUP($A6,AllCourses!$A:$A,AllCourses!$C:$C,$A6)</f>
        <v>How Earth Works: Applied Physical Geography</v>
      </c>
      <c r="C6" s="8">
        <f>_xlfn.XLOOKUP($A6,AllCourses!$A:$A,AllCourses!$L:$L,$A6)</f>
        <v>3</v>
      </c>
      <c r="D6" s="8">
        <f>_xlfn.XLOOKUP($A6,AllCourses!$A:$A,AllCourses!$J:$J,$A6)</f>
        <v>1</v>
      </c>
      <c r="E6" s="8" t="str">
        <f>_xlfn.XLOOKUP($A6,AllCourses!$A:$A,AllCourses!$K:$K,$A6)</f>
        <v>A</v>
      </c>
      <c r="F6" s="8" t="str">
        <f>LEFT(_xlfn.XLOOKUP($A6,AllCourses!$A:$A,AllCourses!$H:$H,""),1)</f>
        <v>N</v>
      </c>
      <c r="G6" s="2"/>
      <c r="I6" s="17" t="s">
        <v>3</v>
      </c>
    </row>
    <row r="7" spans="1:9" x14ac:dyDescent="0.25">
      <c r="A7" s="13" t="str">
        <v>38:180</v>
      </c>
      <c r="B7" t="str">
        <f>_xlfn.XLOOKUP(A7,AllCourses!$A:$A,AllCourses!$C:$C,A7)</f>
        <v>People &amp; Places: An Introduction to Human Geography</v>
      </c>
      <c r="C7" s="8">
        <f>_xlfn.XLOOKUP($A7,AllCourses!$A:$A,AllCourses!$L:$L,$A7)</f>
        <v>3</v>
      </c>
      <c r="D7" s="8">
        <f>_xlfn.XLOOKUP($A7,AllCourses!$A:$A,AllCourses!$J:$J,$A7)</f>
        <v>2</v>
      </c>
      <c r="E7" s="8" t="str">
        <f>_xlfn.XLOOKUP($A7,AllCourses!$A:$A,AllCourses!$K:$K,$A7)</f>
        <v>A</v>
      </c>
      <c r="F7" s="8" t="str">
        <f>LEFT(_xlfn.XLOOKUP($A7,AllCourses!$A:$A,AllCourses!$H:$H,""),1)</f>
        <v>S</v>
      </c>
      <c r="G7" s="2"/>
      <c r="I7" s="18" t="s">
        <v>7</v>
      </c>
    </row>
    <row r="8" spans="1:9" x14ac:dyDescent="0.25">
      <c r="A8" s="13" t="str">
        <v>38:192</v>
      </c>
      <c r="B8" t="str">
        <f>_xlfn.XLOOKUP(A8,AllCourses!$A:$A,AllCourses!$C:$C,A8)</f>
        <v>Environment and Society</v>
      </c>
      <c r="C8" s="8">
        <f>_xlfn.XLOOKUP($A8,AllCourses!$A:$A,AllCourses!$L:$L,$A8)</f>
        <v>3</v>
      </c>
      <c r="D8" s="8">
        <f>_xlfn.XLOOKUP($A8,AllCourses!$A:$A,AllCourses!$J:$J,$A8)</f>
        <v>1</v>
      </c>
      <c r="E8" s="8" t="str">
        <f>_xlfn.XLOOKUP($A8,AllCourses!$A:$A,AllCourses!$K:$K,$A8)</f>
        <v>A</v>
      </c>
      <c r="F8" s="8" t="str">
        <f>LEFT(_xlfn.XLOOKUP($A8,AllCourses!$A:$A,AllCourses!$H:$H,""),1)</f>
        <v>S</v>
      </c>
      <c r="G8" s="2"/>
      <c r="I8" s="19" t="s">
        <v>8</v>
      </c>
    </row>
    <row r="9" spans="1:9" x14ac:dyDescent="0.25">
      <c r="A9" s="13" t="str">
        <v>38:265</v>
      </c>
      <c r="B9" t="str">
        <f>_xlfn.XLOOKUP(A9,AllCourses!$A:$A,AllCourses!$C:$C,A9)</f>
        <v xml:space="preserve">Applied Quantitative Methods in Geography </v>
      </c>
      <c r="C9" s="8">
        <f>_xlfn.XLOOKUP($A9,AllCourses!$A:$A,AllCourses!$L:$L,$A9)</f>
        <v>3</v>
      </c>
      <c r="D9" s="8">
        <f>_xlfn.XLOOKUP($A9,AllCourses!$A:$A,AllCourses!$J:$J,$A9)</f>
        <v>2</v>
      </c>
      <c r="E9" s="8" t="str">
        <f>_xlfn.XLOOKUP($A9,AllCourses!$A:$A,AllCourses!$K:$K,$A9)</f>
        <v>A</v>
      </c>
      <c r="F9" s="8" t="str">
        <f>LEFT(_xlfn.XLOOKUP($A9,AllCourses!$A:$A,AllCourses!$H:$H,""),1)</f>
        <v/>
      </c>
      <c r="G9" s="2"/>
      <c r="I9" s="19" t="s">
        <v>9</v>
      </c>
    </row>
    <row r="10" spans="1:9" x14ac:dyDescent="0.25">
      <c r="A10" s="13" t="str">
        <v>38:279</v>
      </c>
      <c r="B10" t="str">
        <f>_xlfn.XLOOKUP(A10,AllCourses!$A:$A,AllCourses!$C:$C,A10)</f>
        <v xml:space="preserve">Introduction to Geographic Research Methods </v>
      </c>
      <c r="C10" s="8">
        <f>_xlfn.XLOOKUP($A10,AllCourses!$A:$A,AllCourses!$L:$L,$A10)</f>
        <v>3</v>
      </c>
      <c r="D10" s="8">
        <f>_xlfn.XLOOKUP($A10,AllCourses!$A:$A,AllCourses!$J:$J,$A10)</f>
        <v>1</v>
      </c>
      <c r="E10" s="8" t="str">
        <f>_xlfn.XLOOKUP($A10,AllCourses!$A:$A,AllCourses!$K:$K,$A10)</f>
        <v>A</v>
      </c>
      <c r="F10" s="8" t="str">
        <f>LEFT(_xlfn.XLOOKUP($A10,AllCourses!$A:$A,AllCourses!$H:$H,""),1)</f>
        <v/>
      </c>
      <c r="G10" s="2"/>
      <c r="I10" s="19" t="s">
        <v>10</v>
      </c>
    </row>
    <row r="11" spans="1:9" x14ac:dyDescent="0.25">
      <c r="A11" s="13" t="str">
        <v>38:286</v>
      </c>
      <c r="B11" t="str">
        <f>_xlfn.XLOOKUP(A11,AllCourses!$A:$A,AllCourses!$C:$C,A11)</f>
        <v xml:space="preserve">GIS I – Principles of Spatial Data and Cartographic Design </v>
      </c>
      <c r="C11" s="8">
        <f>_xlfn.XLOOKUP($A11,AllCourses!$A:$A,AllCourses!$L:$L,$A11)</f>
        <v>3</v>
      </c>
      <c r="D11" s="8">
        <f>_xlfn.XLOOKUP($A11,AllCourses!$A:$A,AllCourses!$J:$J,$A11)</f>
        <v>1</v>
      </c>
      <c r="E11" s="8" t="str">
        <f>_xlfn.XLOOKUP($A11,AllCourses!$A:$A,AllCourses!$K:$K,$A11)</f>
        <v>A</v>
      </c>
      <c r="F11" s="8" t="str">
        <f>LEFT(_xlfn.XLOOKUP($A11,AllCourses!$A:$A,AllCourses!$H:$H,""),1)</f>
        <v>N</v>
      </c>
      <c r="G11" s="2"/>
      <c r="I11" s="19" t="s">
        <v>11</v>
      </c>
    </row>
    <row r="12" spans="1:9" x14ac:dyDescent="0.25">
      <c r="A12" s="13" t="str">
        <v>38:353</v>
      </c>
      <c r="B12" t="str">
        <f>_xlfn.XLOOKUP(A12,AllCourses!$A:$A,AllCourses!$C:$C,A12)</f>
        <v>Introduction to Remote Sensing</v>
      </c>
      <c r="C12" s="8">
        <f>_xlfn.XLOOKUP($A12,AllCourses!$A:$A,AllCourses!$L:$L,$A12)</f>
        <v>3</v>
      </c>
      <c r="D12" s="8">
        <f>_xlfn.XLOOKUP($A12,AllCourses!$A:$A,AllCourses!$J:$J,$A12)</f>
        <v>2</v>
      </c>
      <c r="E12" s="8" t="str">
        <f>_xlfn.XLOOKUP($A12,AllCourses!$A:$A,AllCourses!$K:$K,$A12)</f>
        <v>A</v>
      </c>
      <c r="F12" s="8" t="str">
        <f>LEFT(_xlfn.XLOOKUP($A12,AllCourses!$A:$A,AllCourses!$H:$H,""),1)</f>
        <v>N</v>
      </c>
      <c r="G12" s="2"/>
      <c r="I12" s="19" t="s">
        <v>12</v>
      </c>
    </row>
    <row r="13" spans="1:9" x14ac:dyDescent="0.25">
      <c r="A13" s="13" t="str">
        <v>38:376</v>
      </c>
      <c r="B13" t="str">
        <f>_xlfn.XLOOKUP(A13,AllCourses!$A:$A,AllCourses!$C:$C,A13)</f>
        <v xml:space="preserve">GIS II – Spatial Data Management and Analysis </v>
      </c>
      <c r="C13" s="8">
        <f>_xlfn.XLOOKUP($A13,AllCourses!$A:$A,AllCourses!$L:$L,$A13)</f>
        <v>3</v>
      </c>
      <c r="D13" s="8">
        <f>_xlfn.XLOOKUP($A13,AllCourses!$A:$A,AllCourses!$J:$J,$A13)</f>
        <v>2</v>
      </c>
      <c r="E13" s="8" t="str">
        <f>_xlfn.XLOOKUP($A13,AllCourses!$A:$A,AllCourses!$K:$K,$A13)</f>
        <v>A</v>
      </c>
      <c r="F13" s="8" t="str">
        <f>LEFT(_xlfn.XLOOKUP($A13,AllCourses!$A:$A,AllCourses!$H:$H,""),1)</f>
        <v>N</v>
      </c>
      <c r="G13" s="2"/>
      <c r="I13" s="19" t="s">
        <v>14</v>
      </c>
    </row>
    <row r="14" spans="1:9" x14ac:dyDescent="0.25">
      <c r="A14" s="13" t="str">
        <v>38:398</v>
      </c>
      <c r="B14" t="str">
        <f>_xlfn.XLOOKUP(A14,AllCourses!$A:$A,AllCourses!$C:$C,A14)</f>
        <v>Applied Topics in Geography I</v>
      </c>
      <c r="C14" s="8">
        <f>_xlfn.XLOOKUP($A14,AllCourses!$A:$A,AllCourses!$L:$L,$A14)</f>
        <v>3</v>
      </c>
      <c r="D14" s="8" t="str">
        <f>_xlfn.XLOOKUP($A14,AllCourses!$A:$A,AllCourses!$J:$J,$A14)</f>
        <v>varies</v>
      </c>
      <c r="E14" s="8" t="str">
        <f>_xlfn.XLOOKUP($A14,AllCourses!$A:$A,AllCourses!$K:$K,$A14)</f>
        <v>SCO</v>
      </c>
      <c r="F14" s="8" t="str">
        <f>LEFT(_xlfn.XLOOKUP($A14,AllCourses!$A:$A,AllCourses!$H:$H,""),1)</f>
        <v/>
      </c>
      <c r="G14" s="2"/>
      <c r="I14" s="19"/>
    </row>
    <row r="15" spans="1:9" x14ac:dyDescent="0.25">
      <c r="A15" s="13" t="str">
        <v>38:477</v>
      </c>
      <c r="B15" t="str">
        <f>_xlfn.XLOOKUP(A15,AllCourses!$A:$A,AllCourses!$C:$C,A15)</f>
        <v>Seminar in Applied Geomatics Techniques</v>
      </c>
      <c r="C15" s="8">
        <f>_xlfn.XLOOKUP($A15,AllCourses!$A:$A,AllCourses!$L:$L,$A15)</f>
        <v>3</v>
      </c>
      <c r="D15" s="8">
        <f>_xlfn.XLOOKUP($A15,AllCourses!$A:$A,AllCourses!$J:$J,$A15)</f>
        <v>3</v>
      </c>
      <c r="E15" s="8" t="str">
        <f>_xlfn.XLOOKUP($A15,AllCourses!$A:$A,AllCourses!$K:$K,$A15)</f>
        <v>B</v>
      </c>
      <c r="F15" s="8" t="str">
        <f>LEFT(_xlfn.XLOOKUP($A15,AllCourses!$A:$A,AllCourses!$H:$H,""),1)</f>
        <v>N</v>
      </c>
      <c r="G15" s="2"/>
      <c r="I15" s="20" t="s">
        <v>2</v>
      </c>
    </row>
    <row r="16" spans="1:9" x14ac:dyDescent="0.25">
      <c r="A16" s="13" t="str">
        <f>IF(RIGHT(B3,9)="(Honours)","38:449","")</f>
        <v/>
      </c>
      <c r="B16" t="str">
        <f>_xlfn.XLOOKUP(A16,AllCourses!$A:$A,AllCourses!$C:$C,A16)</f>
        <v/>
      </c>
      <c r="C16" s="8" t="str">
        <f>_xlfn.XLOOKUP($A16,AllCourses!$A:$A,AllCourses!$L:$L,$A16)</f>
        <v/>
      </c>
      <c r="D16" s="8" t="str">
        <f>_xlfn.XLOOKUP($A16,AllCourses!$A:$A,AllCourses!$J:$J,$A16)</f>
        <v/>
      </c>
      <c r="E16" s="8" t="str">
        <f>_xlfn.XLOOKUP($A16,AllCourses!$A:$A,AllCourses!$K:$K,$A16)</f>
        <v/>
      </c>
      <c r="G16" s="2"/>
      <c r="I16" s="18" t="s">
        <v>17</v>
      </c>
    </row>
    <row r="17" spans="1:9" x14ac:dyDescent="0.25">
      <c r="A17" s="58"/>
      <c r="I17" s="19" t="s">
        <v>19</v>
      </c>
    </row>
    <row r="18" spans="1:9" ht="15.75" thickBot="1" x14ac:dyDescent="0.3">
      <c r="A18" s="22" t="s">
        <v>16</v>
      </c>
      <c r="B18" s="22"/>
      <c r="C18" s="23"/>
      <c r="D18" s="23"/>
      <c r="E18" s="23"/>
      <c r="F18" s="23"/>
      <c r="G18" s="39"/>
      <c r="I18" s="19" t="s">
        <v>20</v>
      </c>
    </row>
    <row r="19" spans="1:9" x14ac:dyDescent="0.25">
      <c r="A19" s="49" t="s">
        <v>53</v>
      </c>
      <c r="B19" t="str">
        <f>_xlfn.XLOOKUP(A19,AllCourses!$A:$A,AllCourses!$C:$C,_xlfn.CONCAT("&lt;&lt;&lt; Choose ONE regional course from the list: ",_xlfn.TEXTJOIN("|",,GroupLists!$C$2:$C$6)))</f>
        <v>&lt;&lt;&lt; Choose ONE regional course from the list: 38:179|38:283|38:360|38:430|88:150</v>
      </c>
      <c r="C19" s="8">
        <f>IF(ISBLANK(A19),3,_xlfn.XLOOKUP($A19,AllCourses!$A:$A,AllCourses!$L:$L,3))</f>
        <v>3</v>
      </c>
      <c r="D19" s="8" t="str">
        <f>_xlfn.XLOOKUP($A19,AllCourses!$A:$A,AllCourses!$J:$J,"")</f>
        <v/>
      </c>
      <c r="E19" s="8" t="str">
        <f>_xlfn.XLOOKUP($A19,AllCourses!$A:$A,AllCourses!$K:$K,"")</f>
        <v/>
      </c>
      <c r="F19" s="8" t="str">
        <f>LEFT(_xlfn.XLOOKUP($A19,AllCourses!$A:$A,AllCourses!$H:$H,""),1)</f>
        <v/>
      </c>
      <c r="G19" s="2"/>
      <c r="I19" s="19" t="s">
        <v>21</v>
      </c>
    </row>
    <row r="20" spans="1:9" x14ac:dyDescent="0.25">
      <c r="I20" s="19" t="s">
        <v>23</v>
      </c>
    </row>
    <row r="21" spans="1:9" ht="15.75" thickBot="1" x14ac:dyDescent="0.3">
      <c r="A21" s="22" t="str">
        <f>IF(LEFT($B$3,4)="B.A.","Additional Major requirements [BA route] (Take ALL)",IF(LEFT($B$3,4)="B.Sc","Additional Major requirements [BSc route] (Take ALL)", "Additional Major Requirements  &lt; degree type must be selected &gt;"))</f>
        <v>Additional Major Requirements  &lt; degree type must be selected &gt;</v>
      </c>
      <c r="B21" s="22"/>
      <c r="C21" s="23"/>
      <c r="D21" s="23"/>
      <c r="E21" s="23"/>
      <c r="F21" s="23"/>
      <c r="G21" s="39"/>
      <c r="I21" s="19"/>
    </row>
    <row r="22" spans="1:9" x14ac:dyDescent="0.25">
      <c r="A22" s="59" t="str" cm="1">
        <f t="array" ref="A22">IF(LEFT($B$3,3)="B.S",_xlfn._xlws.SORT(_xlfn._xlws.FILTER(AllCourses!$A$1:$A$60,AllCourses!$D$1:$D$60="BSc Major Requirement","")),IF(LEFT($B$3,3)="B.A",_xlfn._xlws.SORT(_xlfn._xlws.FILTER(AllCourses!$A$1:$A$60,AllCourses!$D$1:$D$60="BA Major Requirement","")),""))</f>
        <v/>
      </c>
      <c r="B22" t="str">
        <f>IF(ISBLANK(A22),"&lt; degree type has not been selected &gt;",_xlfn.XLOOKUP(A22,AllCourses!$A:$A,AllCourses!$C:$C,"&lt;&lt; this will update after a degree type has been selected"))</f>
        <v>&lt;&lt; this will update after a degree type has been selected</v>
      </c>
      <c r="C22" s="8">
        <f>IF(ISBLANK(A22),3,_xlfn.XLOOKUP($A22,AllCourses!$A:$A,AllCourses!$L:$L,3))</f>
        <v>3</v>
      </c>
      <c r="D22" s="8" t="str">
        <f>_xlfn.XLOOKUP($A22,AllCourses!$A:$A,AllCourses!$J:$J,"")</f>
        <v/>
      </c>
      <c r="E22" s="8" t="str">
        <f>_xlfn.XLOOKUP($A22,AllCourses!$A:$A,AllCourses!$K:$K,"")</f>
        <v/>
      </c>
      <c r="F22" s="8" t="str">
        <f>LEFT(_xlfn.XLOOKUP($A22,AllCourses!$A:$A,AllCourses!$H:$H,""),1)</f>
        <v/>
      </c>
      <c r="G22" s="2"/>
      <c r="I22" s="20" t="s">
        <v>1</v>
      </c>
    </row>
    <row r="23" spans="1:9" x14ac:dyDescent="0.25">
      <c r="A23" s="59"/>
      <c r="B23" t="str">
        <f>IF(ISBLANK(A23),"&lt; degree type has not been selected &gt;",_xlfn.XLOOKUP(A23,AllCourses!$A:$A,AllCourses!$C:$C,"&lt;&lt; this will update after a degree type has been selected"))</f>
        <v>&lt; degree type has not been selected &gt;</v>
      </c>
      <c r="C23" s="8">
        <f>IF(ISBLANK(A23),3,_xlfn.XLOOKUP($A23,AllCourses!$A:$A,AllCourses!$L:$L,3))</f>
        <v>3</v>
      </c>
      <c r="D23" s="8">
        <f>_xlfn.XLOOKUP($A23,AllCourses!$A:$A,AllCourses!$J:$J,"")</f>
        <v>0</v>
      </c>
      <c r="E23" s="8" t="str">
        <f>_xlfn.XLOOKUP($A23,AllCourses!$A:$A,AllCourses!$K:$K,"")</f>
        <v/>
      </c>
      <c r="F23" s="8" t="str">
        <f>LEFT(_xlfn.XLOOKUP($A23,AllCourses!$A:$A,AllCourses!$H:$H,""),1)</f>
        <v/>
      </c>
      <c r="G23" s="2"/>
      <c r="I23" s="19" t="s">
        <v>27</v>
      </c>
    </row>
    <row r="24" spans="1:9" x14ac:dyDescent="0.25">
      <c r="A24" s="59"/>
      <c r="B24" t="str">
        <f>IF(ISBLANK(A24),"&lt; degree type has not been selected &gt;",_xlfn.XLOOKUP(A24,AllCourses!$A:$A,AllCourses!$C:$C,"&lt;&lt; this will update after a degree type has been selected"))</f>
        <v>&lt; degree type has not been selected &gt;</v>
      </c>
      <c r="C24" s="8">
        <f>IF(ISBLANK(A24),3,_xlfn.XLOOKUP($A24,AllCourses!$A:$A,AllCourses!$L:$L,3))</f>
        <v>3</v>
      </c>
      <c r="D24" s="8">
        <f>_xlfn.XLOOKUP($A24,AllCourses!$A:$A,AllCourses!$J:$J,"")</f>
        <v>0</v>
      </c>
      <c r="E24" s="8" t="str">
        <f>_xlfn.XLOOKUP($A24,AllCourses!$A:$A,AllCourses!$K:$K,"")</f>
        <v/>
      </c>
      <c r="F24" s="8" t="str">
        <f>LEFT(_xlfn.XLOOKUP($A24,AllCourses!$A:$A,AllCourses!$H:$H,""),1)</f>
        <v/>
      </c>
      <c r="G24" s="2"/>
      <c r="I24" s="19"/>
    </row>
    <row r="25" spans="1:9" ht="15.75" thickBot="1" x14ac:dyDescent="0.3">
      <c r="A25" s="22" t="str">
        <f>IF(LEFT($B$3,4)="B.A.","ONE additional course from BA list",IF(LEFT($B$3,4)="B.Sc","ONE additional course from BSc list", "Additional requirement &lt;degree type must be selected &gt;"))</f>
        <v>Additional requirement &lt;degree type must be selected &gt;</v>
      </c>
      <c r="I25" s="20" t="s">
        <v>29</v>
      </c>
    </row>
    <row r="26" spans="1:9" x14ac:dyDescent="0.25">
      <c r="A26" s="49"/>
      <c r="B26" t="str">
        <f>IF(ISBLANK(A26),"&lt;&lt; Choose ONE course from the list &lt;degree type must be selected&gt;",_xlfn.XLOOKUP(A26,AllCourses!A:A,AllCourses!C:C,"&lt;&lt;&lt; Choose ONE course from the list"))</f>
        <v>&lt;&lt; Choose ONE course from the list &lt;degree type must be selected&gt;</v>
      </c>
      <c r="C26" s="8">
        <f>IF(ISBLANK(A26),3,_xlfn.XLOOKUP($A26,AllCourses!$A:$A,AllCourses!$L:$L,3))</f>
        <v>3</v>
      </c>
      <c r="D26" s="8">
        <f>_xlfn.XLOOKUP($A26,AllCourses!$A:$A,AllCourses!$J:$J,"")</f>
        <v>0</v>
      </c>
      <c r="E26" s="8">
        <f>_xlfn.XLOOKUP($A26,AllCourses!$A:$A,AllCourses!$K:$K,"")</f>
        <v>0</v>
      </c>
      <c r="F26" s="8" t="str">
        <f>LEFT(_xlfn.XLOOKUP($A26,AllCourses!$A:$A,AllCourses!$H:$H,""),1)</f>
        <v/>
      </c>
      <c r="G26" s="2"/>
      <c r="I26" s="18" t="s">
        <v>269</v>
      </c>
    </row>
    <row r="27" spans="1:9" ht="15.75" thickBot="1" x14ac:dyDescent="0.3">
      <c r="A27" s="22" t="str">
        <f>IF(LEFT($B$3,4)="B.A.","Plus ONE course from the 4YR BSc requirements",IF(LEFT($B$3,4)="B.Sc","Plus ONE course from the 4YR BA requirements", "Additional requirement &lt;degree type must be selected &gt;"))</f>
        <v>Additional requirement &lt;degree type must be selected &gt;</v>
      </c>
      <c r="I27" s="19" t="s">
        <v>35</v>
      </c>
    </row>
    <row r="28" spans="1:9" ht="15.75" thickBot="1" x14ac:dyDescent="0.3">
      <c r="A28" s="49"/>
      <c r="B28" t="str">
        <f>IF(ISBLANK(A28),"&lt;&lt; Choose ONE course from the list &lt;degree type must be selected&gt;",_xlfn.XLOOKUP(A28,AllCourses!$A:$A,AllCourses!$C:$C,"&lt; Choose a course from the list"))</f>
        <v>&lt;&lt; Choose ONE course from the list &lt;degree type must be selected&gt;</v>
      </c>
      <c r="C28" s="8">
        <f>IF(ISBLANK(A28),3,_xlfn.XLOOKUP($A28,AllCourses!$A:$A,AllCourses!$L:$L,3))</f>
        <v>3</v>
      </c>
      <c r="D28" s="8">
        <f>_xlfn.XLOOKUP($A28,AllCourses!$A:$A,AllCourses!$J:$J,"")</f>
        <v>0</v>
      </c>
      <c r="E28" s="8">
        <f>_xlfn.XLOOKUP($A28,AllCourses!$A:$A,AllCourses!$K:$K,"")</f>
        <v>0</v>
      </c>
      <c r="F28" s="8" t="str">
        <f>LEFT(_xlfn.XLOOKUP($A28,AllCourses!$A:$A,AllCourses!$H:$H,""),1)</f>
        <v/>
      </c>
      <c r="G28" s="2"/>
      <c r="I28" s="21" t="s">
        <v>38</v>
      </c>
    </row>
    <row r="30" spans="1:9" ht="15.75" thickBot="1" x14ac:dyDescent="0.3">
      <c r="B30" s="30" t="s">
        <v>25</v>
      </c>
      <c r="C30" s="31">
        <f>SUM(C6:C28)</f>
        <v>48</v>
      </c>
      <c r="D30" s="31"/>
      <c r="E30" s="31" t="s">
        <v>26</v>
      </c>
      <c r="F30" s="31"/>
      <c r="G30" s="31">
        <f>SUM(G6:G28)</f>
        <v>0</v>
      </c>
    </row>
    <row r="31" spans="1:9" ht="15.75" thickTop="1" x14ac:dyDescent="0.25"/>
    <row r="32" spans="1:9" ht="18" thickBot="1" x14ac:dyDescent="0.35">
      <c r="A32" s="28" t="s">
        <v>28</v>
      </c>
      <c r="B32" s="28"/>
      <c r="C32" s="29"/>
      <c r="D32" s="29"/>
      <c r="E32" s="29"/>
      <c r="F32" s="29"/>
      <c r="G32" s="29"/>
    </row>
    <row r="33" spans="1:7" ht="16.5" thickTop="1" thickBot="1" x14ac:dyDescent="0.3">
      <c r="A33" s="22" t="s">
        <v>30</v>
      </c>
      <c r="B33" s="22"/>
      <c r="C33" s="23"/>
      <c r="D33" s="23"/>
      <c r="E33" s="23"/>
      <c r="F33" s="23"/>
      <c r="G33" s="23"/>
    </row>
    <row r="34" spans="1:7" x14ac:dyDescent="0.25">
      <c r="A34" s="5" t="s">
        <v>33</v>
      </c>
      <c r="B34" s="32" t="s">
        <v>34</v>
      </c>
      <c r="C34" s="8">
        <v>18</v>
      </c>
    </row>
    <row r="35" spans="1:7" x14ac:dyDescent="0.25">
      <c r="A35" s="5" t="s">
        <v>36</v>
      </c>
      <c r="B35" s="25" t="s">
        <v>37</v>
      </c>
      <c r="G35" s="2"/>
    </row>
    <row r="36" spans="1:7" x14ac:dyDescent="0.25">
      <c r="A36" s="5" t="s">
        <v>36</v>
      </c>
      <c r="B36" s="25" t="s">
        <v>37</v>
      </c>
      <c r="G36" s="2"/>
    </row>
    <row r="37" spans="1:7" x14ac:dyDescent="0.25">
      <c r="A37" s="5" t="s">
        <v>36</v>
      </c>
      <c r="B37" s="25" t="s">
        <v>37</v>
      </c>
      <c r="G37" s="2"/>
    </row>
    <row r="38" spans="1:7" x14ac:dyDescent="0.25">
      <c r="A38" s="5" t="s">
        <v>36</v>
      </c>
      <c r="B38" s="25" t="s">
        <v>37</v>
      </c>
      <c r="G38" s="2"/>
    </row>
    <row r="39" spans="1:7" x14ac:dyDescent="0.25">
      <c r="A39" s="5" t="s">
        <v>36</v>
      </c>
      <c r="B39" s="25" t="s">
        <v>37</v>
      </c>
      <c r="G39" s="2"/>
    </row>
    <row r="40" spans="1:7" x14ac:dyDescent="0.25">
      <c r="A40" s="5" t="s">
        <v>36</v>
      </c>
      <c r="B40" s="25" t="s">
        <v>37</v>
      </c>
      <c r="G40" s="2"/>
    </row>
    <row r="42" spans="1:7" ht="15.75" thickBot="1" x14ac:dyDescent="0.3">
      <c r="A42" s="22" t="s">
        <v>39</v>
      </c>
      <c r="B42" s="22"/>
      <c r="C42" s="23"/>
      <c r="D42" s="23"/>
      <c r="E42" s="23"/>
      <c r="F42" s="23"/>
      <c r="G42" s="23"/>
    </row>
    <row r="43" spans="1:7" x14ac:dyDescent="0.25">
      <c r="A43" s="33" t="s">
        <v>40</v>
      </c>
      <c r="B43" s="25"/>
      <c r="C43" s="8">
        <v>6</v>
      </c>
    </row>
    <row r="44" spans="1:7" x14ac:dyDescent="0.25">
      <c r="A44" s="5" t="s">
        <v>36</v>
      </c>
      <c r="B44" s="12" t="s">
        <v>41</v>
      </c>
      <c r="G44" s="2"/>
    </row>
    <row r="45" spans="1:7" x14ac:dyDescent="0.25">
      <c r="A45" s="5" t="s">
        <v>36</v>
      </c>
      <c r="B45" s="12" t="s">
        <v>41</v>
      </c>
      <c r="G45" s="2"/>
    </row>
    <row r="47" spans="1:7" x14ac:dyDescent="0.25">
      <c r="A47" s="46" t="s">
        <v>56</v>
      </c>
      <c r="C47" s="41"/>
      <c r="D47" s="41"/>
      <c r="E47" s="41"/>
      <c r="F47" s="41"/>
      <c r="G47" s="41"/>
    </row>
    <row r="48" spans="1:7" x14ac:dyDescent="0.25">
      <c r="A48" s="4" t="str">
        <f>IF(LEFT($A$47,3)="Nat",_xlfn.CONCAT("Any TWO (2) of these Geography courses satisfy the NATURAL SCIENCES requirement: ",_xlfn.TEXTJOIN("|",,_xlfn.ANCHORARRAY(GroupLists!P2))),IF(LEFT($A$47,3)="Soc",_xlfn.CONCAT("Any TWO (2) of these Geography courses satisfy the SOCIAL SCIENCES requirement: ",_xlfn.TEXTJOIN("|",,_xlfn.ANCHORARRAY(GroupLists!P2))),"(Courses from Geography may be used to satisfy either the Natural Science or Social Science multidisciplinary requirement, but not both.)"))</f>
        <v>(Courses from Geography may be used to satisfy either the Natural Science or Social Science multidisciplinary requirement, but not both.)</v>
      </c>
    </row>
    <row r="49" spans="1:9" x14ac:dyDescent="0.25">
      <c r="A49" s="45" t="str">
        <f>IF(LEFT($A$47,1)="N",_xlfn.CONCAT("Have completed __",SUMIF($F$7:$F$29,"N",$G$7:$G$29),"__ CrHrs of Natural Sciences in Geography"),IF(LEFT($A$47,1)="S",_xlfn.CONCAT("Have competed __",SUMIF($F$7:$F$29,"S",$G$7:$G$29),"__ CrHrs of Social Sciences in Geography"),"Have completed _____ CrHrs in Geography for the &lt;selected&gt; multidisciplinary category"))</f>
        <v>Have completed _____ CrHrs in Geography for the &lt;selected&gt; multidisciplinary category</v>
      </c>
      <c r="B49" s="43"/>
      <c r="C49" s="13"/>
      <c r="D49" s="13"/>
      <c r="E49" s="13"/>
      <c r="F49" s="13"/>
      <c r="G49" s="44"/>
      <c r="H49" s="43"/>
    </row>
    <row r="51" spans="1:9" x14ac:dyDescent="0.25">
      <c r="A51" s="33" t="str">
        <f>IF(LEFT($A$47,3)="Nat","Social Sciences (6 CrHrs)",IF(LEFT($A$47,3)="Soc","Natural Sciences (6 CrHrs)","Multid. category, NOT for Geography courses (Natural or Social Sciences) (6 CrHrs)"))</f>
        <v>Multid. category, NOT for Geography courses (Natural or Social Sciences) (6 CrHrs)</v>
      </c>
      <c r="C51" s="8">
        <v>6</v>
      </c>
    </row>
    <row r="52" spans="1:9" x14ac:dyDescent="0.25">
      <c r="A52" s="5" t="s">
        <v>36</v>
      </c>
      <c r="B52" t="s">
        <v>43</v>
      </c>
      <c r="G52" s="2"/>
      <c r="I52" s="11"/>
    </row>
    <row r="53" spans="1:9" x14ac:dyDescent="0.25">
      <c r="A53" s="5" t="s">
        <v>36</v>
      </c>
      <c r="B53" t="s">
        <v>43</v>
      </c>
      <c r="G53" s="2"/>
    </row>
    <row r="54" spans="1:9" x14ac:dyDescent="0.25">
      <c r="A54" s="42" t="s">
        <v>44</v>
      </c>
    </row>
    <row r="56" spans="1:9" x14ac:dyDescent="0.25">
      <c r="A56" s="24" t="s">
        <v>45</v>
      </c>
    </row>
    <row r="57" spans="1:9" x14ac:dyDescent="0.25">
      <c r="A57" s="5" t="str">
        <f>IF(OR(A26="38:203",A28="38:203"),"38:203","___:_____")</f>
        <v>___:_____</v>
      </c>
      <c r="B57" t="str">
        <f>IF((A57)="38:203","38:203 (Geography elective) fulfills Indigenous course requirement","&lt;Indigenous Content Course. See Section 3.11&gt;")</f>
        <v>&lt;Indigenous Content Course. See Section 3.11&gt;</v>
      </c>
    </row>
    <row r="59" spans="1:9" ht="15.75" thickBot="1" x14ac:dyDescent="0.3">
      <c r="A59" s="22" t="s">
        <v>47</v>
      </c>
      <c r="B59" s="22"/>
    </row>
    <row r="60" spans="1:9" x14ac:dyDescent="0.25">
      <c r="A60" s="5" t="s">
        <v>36</v>
      </c>
      <c r="B60" t="s">
        <v>48</v>
      </c>
      <c r="G60" s="2"/>
    </row>
    <row r="61" spans="1:9" x14ac:dyDescent="0.25">
      <c r="A61" s="5" t="s">
        <v>36</v>
      </c>
      <c r="B61" t="s">
        <v>48</v>
      </c>
      <c r="G61" s="2"/>
    </row>
    <row r="62" spans="1:9" x14ac:dyDescent="0.25">
      <c r="A62" s="5" t="s">
        <v>36</v>
      </c>
      <c r="B62" t="s">
        <v>48</v>
      </c>
      <c r="G62" s="2"/>
    </row>
    <row r="63" spans="1:9" x14ac:dyDescent="0.25">
      <c r="A63" s="5" t="s">
        <v>36</v>
      </c>
      <c r="B63" t="s">
        <v>48</v>
      </c>
      <c r="G63" s="2"/>
    </row>
    <row r="64" spans="1:9" x14ac:dyDescent="0.25">
      <c r="A64" s="5" t="s">
        <v>36</v>
      </c>
      <c r="B64" t="s">
        <v>48</v>
      </c>
      <c r="G64" s="2"/>
    </row>
    <row r="65" spans="1:7" x14ac:dyDescent="0.25">
      <c r="A65" s="5" t="s">
        <v>36</v>
      </c>
      <c r="B65" t="s">
        <v>48</v>
      </c>
      <c r="G65" s="2"/>
    </row>
    <row r="66" spans="1:7" x14ac:dyDescent="0.25">
      <c r="A66" s="5" t="s">
        <v>36</v>
      </c>
      <c r="B66" t="s">
        <v>48</v>
      </c>
      <c r="G66" s="2"/>
    </row>
    <row r="67" spans="1:7" x14ac:dyDescent="0.25">
      <c r="A67" s="5" t="s">
        <v>36</v>
      </c>
      <c r="B67" t="s">
        <v>48</v>
      </c>
      <c r="G67" s="2"/>
    </row>
    <row r="68" spans="1:7" x14ac:dyDescent="0.25">
      <c r="A68" s="5" t="s">
        <v>36</v>
      </c>
      <c r="B68" t="s">
        <v>48</v>
      </c>
      <c r="G68" s="2"/>
    </row>
    <row r="69" spans="1:7" x14ac:dyDescent="0.25">
      <c r="A69" s="5" t="s">
        <v>36</v>
      </c>
      <c r="B69" t="s">
        <v>48</v>
      </c>
      <c r="G69" s="2"/>
    </row>
    <row r="70" spans="1:7" x14ac:dyDescent="0.25">
      <c r="A70" s="5" t="s">
        <v>36</v>
      </c>
      <c r="B70" t="s">
        <v>48</v>
      </c>
      <c r="G70" s="2"/>
    </row>
    <row r="71" spans="1:7" x14ac:dyDescent="0.25">
      <c r="A71" s="5" t="s">
        <v>36</v>
      </c>
      <c r="B71" t="s">
        <v>48</v>
      </c>
      <c r="G71" s="2"/>
    </row>
    <row r="73" spans="1:7" ht="15.75" thickBot="1" x14ac:dyDescent="0.3">
      <c r="B73" s="30" t="s">
        <v>49</v>
      </c>
      <c r="C73" s="31">
        <v>120</v>
      </c>
      <c r="D73" s="31"/>
      <c r="E73" s="31"/>
      <c r="F73" s="30" t="s">
        <v>50</v>
      </c>
      <c r="G73" s="31">
        <f>SUM(G30:G71)</f>
        <v>0</v>
      </c>
    </row>
    <row r="74" spans="1:7" ht="15.75" thickTop="1" x14ac:dyDescent="0.25"/>
  </sheetData>
  <dataValidations xWindow="126" yWindow="753" count="5">
    <dataValidation type="list" allowBlank="1" showInputMessage="1" showErrorMessage="1" promptTitle="Which Degree Type?" prompt="There are four Degree Types offered for the 4-YR Concentration in GEOMATICS. Select from the drop-down list." sqref="B3" xr:uid="{25FF19CB-7FEE-4FFE-BBAD-9795F836A137}">
      <formula1>"&gt;&gt; Select the 4-YR DEGREE TYPE...BA or BSC route?, B.A. 4 YR., B.SC. 4 YR.,B.A. 4 YR. (HONOURS), B.SC. 4 YR (HONOURS)"</formula1>
    </dataValidation>
    <dataValidation type="list" allowBlank="1" showInputMessage="1" showErrorMessage="1" promptTitle="Cycle" prompt="A = offered annually_x000a_B = bienneal or cycled (offered in alternate years)_x000a_I = irregularly (not offered regularly)_x000a_SCO = Special Course Offering (as needed &amp; on request)_x000a_no = no offering planned_x000a_unk = unknown (not offered by G&amp;E)" sqref="E4 E2" xr:uid="{D5E3E418-5854-418C-87C8-7BF73E66552A}">
      <formula1>"Cycle, A, B, I, SCO, no, unk"</formula1>
    </dataValidation>
    <dataValidation allowBlank="1" showInputMessage="1" showErrorMessage="1" promptTitle="Course Number" prompt="##:###" sqref="A52:A53 A60:A71 A35:A40 A44:A45 A57" xr:uid="{82D500D1-7223-48E0-B3A7-E24857F5654E}"/>
    <dataValidation type="list" errorStyle="warning" allowBlank="1" showInputMessage="1" showErrorMessage="1" errorTitle="Enter Cr Hrs completed" sqref="C49 G34:G47 G50:G58 C44:C45 C60:C71 G60:G72" xr:uid="{9A51E633-A9CB-4B2F-8220-13D1032FE3DA}">
      <formula1>"3"</formula1>
    </dataValidation>
    <dataValidation type="list" allowBlank="1" showInputMessage="1" showErrorMessage="1" promptTitle="Multidisciplinary category" prompt="Geography courses may be used to fulfill the either the NATURAL SCIENCES or the SOCIAL SCIENCES multidisciplinary degree requirement. (See Calendar 5.4 for details.)_x000a_" sqref="A47" xr:uid="{87CAA3C7-68BA-464F-95A7-E7188BB6457D}">
      <formula1>"&lt;&lt;&lt; Select &gt;&gt;&gt;WHICH MULTIDISCIPLINARY CATEGORY to use for Geography Courses (6 CrHrs), Natural Sciences (6 CrHrs), Social Sciences (6 CrHrs)"</formula1>
    </dataValidation>
  </dataValidations>
  <hyperlinks>
    <hyperlink ref="I4" location="INSTRUCTIONS!A18" display="&gt;&gt; Click HERE for the INSTRUCTIONS &lt;&lt;" xr:uid="{3CD37EB0-674B-4944-815D-4AE948DF78E3}"/>
  </hyperlinks>
  <pageMargins left="0.7" right="0.7" top="0.75" bottom="0.75" header="0.3" footer="0.3"/>
  <pageSetup scale="52" orientation="portrait" r:id="rId1"/>
  <extLst>
    <ext xmlns:x14="http://schemas.microsoft.com/office/spreadsheetml/2009/9/main" uri="{CCE6A557-97BC-4b89-ADB6-D9C93CAAB3DF}">
      <x14:dataValidations xmlns:xm="http://schemas.microsoft.com/office/excel/2006/main" xWindow="126" yWindow="753" count="5">
        <x14:dataValidation type="list" allowBlank="1" showInputMessage="1" showErrorMessage="1" promptTitle="Choose a Regional course " prompt="Select ONE from the list of REGIONAL courses." xr:uid="{5FDFC596-2F84-41F5-85E2-49B674A1172A}">
          <x14:formula1>
            <xm:f>GroupLists!$C:$C</xm:f>
          </x14:formula1>
          <xm:sqref>A19</xm:sqref>
        </x14:dataValidation>
        <x14:dataValidation type="list" allowBlank="1" showInputMessage="1" showErrorMessage="1" xr:uid="{F897B38B-A1CC-40B3-A7EC-4815170C6A15}">
          <x14:formula1>
            <xm:f>_xlfn.XLOOKUP($A6,AllCourses!$A:$A,AllCourses!$L:$L,$A6)</xm:f>
          </x14:formula1>
          <xm:sqref>G31:G32 G6:G29</xm:sqref>
        </x14:dataValidation>
        <x14:dataValidation type="list" allowBlank="1" showInputMessage="1" showErrorMessage="1" xr:uid="{58C0796D-D654-4677-BD1F-9A173F923DC6}">
          <x14:formula1>
            <xm:f>_xlfn.XLOOKUP(#REF!,AllCourses!$A:$A,AllCourses!$L:$L,#REF!)</xm:f>
          </x14:formula1>
          <xm:sqref>G33</xm:sqref>
        </x14:dataValidation>
        <x14:dataValidation type="list" allowBlank="1" showInputMessage="1" showErrorMessage="1" promptTitle="Choose ONE from list" prompt="Additional Major Requirements" xr:uid="{5B30217A-6360-4C7E-B808-468C8FC4F9D6}">
          <x14:formula1>
            <xm:f>IF(LEFT($B$3,3)="B.S",GroupLists!$H:$H,IF(LEFT($B$3,3)="B.A",GroupLists!$E:$E,$A$25))</xm:f>
          </x14:formula1>
          <xm:sqref>A26</xm:sqref>
        </x14:dataValidation>
        <x14:dataValidation type="list" allowBlank="1" showInputMessage="1" showErrorMessage="1" xr:uid="{7559AF30-3EFA-43D6-AF6B-00E1420EE3C9}">
          <x14:formula1>
            <xm:f>IF(LEFT($B$3,3)="B.S",GroupLists!$F$1:$F$10,IF(LEFT($B$3,3)="B.A",GroupLists!$I$1:$I$13,A27))</xm:f>
          </x14:formula1>
          <xm:sqref>A28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D388F-EF4C-4CEE-A4BE-09A48949DEA3}">
  <dimension ref="A1:O5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9.140625" defaultRowHeight="12.75" x14ac:dyDescent="0.2"/>
  <cols>
    <col min="1" max="1" width="10" style="4" bestFit="1" customWidth="1"/>
    <col min="2" max="2" width="10.42578125" style="4" bestFit="1" customWidth="1"/>
    <col min="3" max="3" width="46" style="4" bestFit="1" customWidth="1"/>
    <col min="4" max="4" width="21.140625" style="4" bestFit="1" customWidth="1"/>
    <col min="5" max="5" width="12.42578125" style="4" bestFit="1" customWidth="1"/>
    <col min="6" max="6" width="8.5703125" style="4" bestFit="1" customWidth="1"/>
    <col min="7" max="7" width="10.5703125" style="4" bestFit="1" customWidth="1"/>
    <col min="8" max="8" width="16.140625" style="4" bestFit="1" customWidth="1"/>
    <col min="9" max="9" width="9.42578125" style="4" bestFit="1" customWidth="1"/>
    <col min="10" max="10" width="5.85546875" style="3" bestFit="1" customWidth="1"/>
    <col min="11" max="11" width="13.7109375" style="3" bestFit="1" customWidth="1"/>
    <col min="12" max="12" width="5.42578125" style="3" bestFit="1" customWidth="1"/>
    <col min="13" max="13" width="45.85546875" style="4" bestFit="1" customWidth="1"/>
    <col min="14" max="14" width="12" style="4" bestFit="1" customWidth="1"/>
    <col min="15" max="15" width="12.7109375" style="4" bestFit="1" customWidth="1"/>
    <col min="16" max="16384" width="9.140625" style="4"/>
  </cols>
  <sheetData>
    <row r="1" spans="1:15" x14ac:dyDescent="0.2">
      <c r="A1" s="4" t="s">
        <v>69</v>
      </c>
      <c r="B1" s="4" t="s">
        <v>70</v>
      </c>
      <c r="C1" s="4" t="s">
        <v>71</v>
      </c>
      <c r="D1" s="4" t="s">
        <v>72</v>
      </c>
      <c r="E1" s="4" t="s">
        <v>73</v>
      </c>
      <c r="F1" s="4" t="s">
        <v>74</v>
      </c>
      <c r="G1" s="4" t="s">
        <v>75</v>
      </c>
      <c r="H1" s="4" t="s">
        <v>76</v>
      </c>
      <c r="I1" s="4" t="s">
        <v>77</v>
      </c>
      <c r="J1" s="3" t="s">
        <v>2</v>
      </c>
      <c r="K1" s="3" t="s">
        <v>78</v>
      </c>
      <c r="L1" s="3" t="s">
        <v>1</v>
      </c>
      <c r="M1" s="4" t="s">
        <v>79</v>
      </c>
      <c r="N1" s="4" t="s">
        <v>80</v>
      </c>
      <c r="O1" s="4" t="s">
        <v>81</v>
      </c>
    </row>
    <row r="2" spans="1:15" x14ac:dyDescent="0.2">
      <c r="A2" s="1" t="s">
        <v>82</v>
      </c>
      <c r="B2" s="1"/>
      <c r="C2" s="1" t="s">
        <v>83</v>
      </c>
      <c r="D2" s="4" t="s">
        <v>84</v>
      </c>
      <c r="E2" s="4" t="s">
        <v>85</v>
      </c>
      <c r="G2" s="4" t="s">
        <v>86</v>
      </c>
      <c r="H2" s="1" t="s">
        <v>87</v>
      </c>
      <c r="I2" s="1"/>
      <c r="J2" s="6">
        <v>1</v>
      </c>
      <c r="K2" s="7" t="s">
        <v>88</v>
      </c>
      <c r="L2" s="3">
        <v>3</v>
      </c>
      <c r="M2" s="4" t="s">
        <v>89</v>
      </c>
      <c r="O2" s="4" t="s">
        <v>90</v>
      </c>
    </row>
    <row r="3" spans="1:15" x14ac:dyDescent="0.2">
      <c r="A3" s="1" t="s">
        <v>91</v>
      </c>
      <c r="B3" s="1"/>
      <c r="C3" s="1" t="s">
        <v>92</v>
      </c>
      <c r="D3" s="4" t="s">
        <v>84</v>
      </c>
      <c r="E3" s="4" t="s">
        <v>85</v>
      </c>
      <c r="G3" s="4" t="s">
        <v>86</v>
      </c>
      <c r="H3" s="1" t="s">
        <v>93</v>
      </c>
      <c r="I3" s="1"/>
      <c r="J3" s="6">
        <v>2</v>
      </c>
      <c r="K3" s="7" t="s">
        <v>88</v>
      </c>
      <c r="L3" s="3">
        <v>3</v>
      </c>
      <c r="M3" s="4" t="s">
        <v>89</v>
      </c>
      <c r="O3" s="4" t="s">
        <v>90</v>
      </c>
    </row>
    <row r="4" spans="1:15" x14ac:dyDescent="0.2">
      <c r="A4" s="1" t="s">
        <v>94</v>
      </c>
      <c r="B4" s="1"/>
      <c r="C4" s="1" t="s">
        <v>95</v>
      </c>
      <c r="D4" s="4" t="s">
        <v>84</v>
      </c>
      <c r="E4" s="4" t="s">
        <v>85</v>
      </c>
      <c r="G4" s="4" t="s">
        <v>86</v>
      </c>
      <c r="H4" s="1" t="s">
        <v>93</v>
      </c>
      <c r="I4" s="1"/>
      <c r="J4" s="6">
        <v>1</v>
      </c>
      <c r="K4" s="7" t="s">
        <v>88</v>
      </c>
      <c r="L4" s="3">
        <v>3</v>
      </c>
      <c r="M4" s="4" t="s">
        <v>89</v>
      </c>
      <c r="O4" s="4" t="s">
        <v>90</v>
      </c>
    </row>
    <row r="5" spans="1:15" x14ac:dyDescent="0.2">
      <c r="A5" s="1" t="s">
        <v>96</v>
      </c>
      <c r="B5" s="1"/>
      <c r="C5" s="1" t="s">
        <v>97</v>
      </c>
      <c r="D5" s="4" t="s">
        <v>84</v>
      </c>
      <c r="E5" s="4" t="s">
        <v>85</v>
      </c>
      <c r="G5" s="4" t="s">
        <v>86</v>
      </c>
      <c r="H5" s="1"/>
      <c r="I5" s="1"/>
      <c r="J5" s="6">
        <v>2</v>
      </c>
      <c r="K5" s="7" t="s">
        <v>88</v>
      </c>
      <c r="L5" s="3">
        <v>3</v>
      </c>
      <c r="M5" s="4" t="s">
        <v>98</v>
      </c>
      <c r="O5" s="4" t="s">
        <v>90</v>
      </c>
    </row>
    <row r="6" spans="1:15" x14ac:dyDescent="0.2">
      <c r="A6" s="1" t="s">
        <v>99</v>
      </c>
      <c r="B6" s="1"/>
      <c r="C6" s="1" t="s">
        <v>100</v>
      </c>
      <c r="D6" s="4" t="s">
        <v>84</v>
      </c>
      <c r="E6" s="4" t="s">
        <v>85</v>
      </c>
      <c r="G6" s="4" t="s">
        <v>86</v>
      </c>
      <c r="H6" s="1"/>
      <c r="I6" s="1"/>
      <c r="J6" s="6">
        <v>1</v>
      </c>
      <c r="K6" s="7" t="s">
        <v>88</v>
      </c>
      <c r="L6" s="3">
        <v>3</v>
      </c>
      <c r="M6" s="4" t="s">
        <v>101</v>
      </c>
      <c r="O6" s="4" t="s">
        <v>90</v>
      </c>
    </row>
    <row r="7" spans="1:15" x14ac:dyDescent="0.2">
      <c r="A7" s="1" t="s">
        <v>102</v>
      </c>
      <c r="B7" s="1"/>
      <c r="C7" s="1" t="s">
        <v>103</v>
      </c>
      <c r="D7" s="4" t="s">
        <v>84</v>
      </c>
      <c r="E7" s="4" t="s">
        <v>85</v>
      </c>
      <c r="G7" s="4" t="s">
        <v>86</v>
      </c>
      <c r="H7" s="1" t="s">
        <v>87</v>
      </c>
      <c r="I7" s="1"/>
      <c r="J7" s="6">
        <v>1</v>
      </c>
      <c r="K7" s="7" t="s">
        <v>88</v>
      </c>
      <c r="L7" s="3">
        <v>3</v>
      </c>
      <c r="M7" s="4" t="s">
        <v>82</v>
      </c>
      <c r="N7" s="4" t="s">
        <v>104</v>
      </c>
      <c r="O7" s="4" t="s">
        <v>90</v>
      </c>
    </row>
    <row r="8" spans="1:15" x14ac:dyDescent="0.2">
      <c r="A8" s="4" t="s">
        <v>15</v>
      </c>
      <c r="C8" s="4" t="s">
        <v>105</v>
      </c>
      <c r="D8" s="4" t="s">
        <v>52</v>
      </c>
      <c r="E8" s="4" t="s">
        <v>55</v>
      </c>
      <c r="G8" s="4" t="s">
        <v>86</v>
      </c>
      <c r="H8" s="4" t="s">
        <v>87</v>
      </c>
      <c r="J8" s="6">
        <v>2</v>
      </c>
      <c r="K8" s="7" t="s">
        <v>88</v>
      </c>
      <c r="L8" s="3">
        <v>3</v>
      </c>
      <c r="M8" s="4" t="s">
        <v>82</v>
      </c>
      <c r="N8" s="4" t="s">
        <v>106</v>
      </c>
      <c r="O8" s="4" t="s">
        <v>90</v>
      </c>
    </row>
    <row r="9" spans="1:15" x14ac:dyDescent="0.2">
      <c r="A9" s="4" t="s">
        <v>59</v>
      </c>
      <c r="C9" s="4" t="s">
        <v>107</v>
      </c>
      <c r="D9" s="4" t="s">
        <v>52</v>
      </c>
      <c r="E9" s="4" t="s">
        <v>55</v>
      </c>
      <c r="G9" s="4" t="s">
        <v>86</v>
      </c>
      <c r="H9" s="4" t="s">
        <v>87</v>
      </c>
      <c r="J9" s="6">
        <v>2</v>
      </c>
      <c r="K9" s="7" t="s">
        <v>88</v>
      </c>
      <c r="L9" s="3">
        <v>3</v>
      </c>
      <c r="M9" s="4" t="s">
        <v>102</v>
      </c>
      <c r="N9" s="4" t="s">
        <v>108</v>
      </c>
      <c r="O9" s="4" t="s">
        <v>90</v>
      </c>
    </row>
    <row r="10" spans="1:15" x14ac:dyDescent="0.2">
      <c r="A10" s="4" t="s">
        <v>109</v>
      </c>
      <c r="C10" s="4" t="s">
        <v>110</v>
      </c>
      <c r="D10" s="4" t="s">
        <v>53</v>
      </c>
      <c r="E10" s="4" t="s">
        <v>55</v>
      </c>
      <c r="G10" s="4" t="s">
        <v>53</v>
      </c>
      <c r="H10" s="1" t="s">
        <v>93</v>
      </c>
      <c r="I10" s="1"/>
      <c r="J10" s="3" t="s">
        <v>111</v>
      </c>
      <c r="K10" s="3" t="s">
        <v>112</v>
      </c>
      <c r="L10" s="3">
        <v>3</v>
      </c>
      <c r="M10" s="4" t="s">
        <v>89</v>
      </c>
      <c r="O10" s="4" t="s">
        <v>90</v>
      </c>
    </row>
    <row r="11" spans="1:15" x14ac:dyDescent="0.2">
      <c r="A11" s="4" t="s">
        <v>18</v>
      </c>
      <c r="C11" s="4" t="s">
        <v>113</v>
      </c>
      <c r="D11" s="4" t="s">
        <v>53</v>
      </c>
      <c r="E11" s="4" t="s">
        <v>55</v>
      </c>
      <c r="G11" s="4" t="s">
        <v>53</v>
      </c>
      <c r="H11" s="1" t="s">
        <v>93</v>
      </c>
      <c r="I11" s="1"/>
      <c r="J11" s="3">
        <v>1</v>
      </c>
      <c r="K11" s="3" t="s">
        <v>88</v>
      </c>
      <c r="L11" s="3">
        <v>3</v>
      </c>
      <c r="M11" s="4" t="s">
        <v>89</v>
      </c>
      <c r="O11" s="4" t="s">
        <v>90</v>
      </c>
    </row>
    <row r="12" spans="1:15" x14ac:dyDescent="0.2">
      <c r="A12" s="4" t="s">
        <v>114</v>
      </c>
      <c r="B12" s="4" t="s">
        <v>115</v>
      </c>
      <c r="C12" s="4" t="s">
        <v>116</v>
      </c>
      <c r="D12" s="4" t="s">
        <v>53</v>
      </c>
      <c r="E12" s="4" t="s">
        <v>55</v>
      </c>
      <c r="G12" s="4" t="s">
        <v>53</v>
      </c>
      <c r="J12" s="3">
        <v>2</v>
      </c>
      <c r="K12" s="3" t="s">
        <v>117</v>
      </c>
      <c r="L12" s="3">
        <v>3</v>
      </c>
      <c r="M12" s="4" t="s">
        <v>118</v>
      </c>
      <c r="O12" s="4" t="s">
        <v>90</v>
      </c>
    </row>
    <row r="13" spans="1:15" x14ac:dyDescent="0.2">
      <c r="A13" s="9" t="s">
        <v>119</v>
      </c>
      <c r="B13" s="9"/>
      <c r="C13" s="9" t="s">
        <v>120</v>
      </c>
      <c r="D13" s="9" t="s">
        <v>53</v>
      </c>
      <c r="E13" s="9" t="s">
        <v>55</v>
      </c>
      <c r="F13" s="9"/>
      <c r="G13" s="9" t="s">
        <v>53</v>
      </c>
      <c r="H13" s="9"/>
      <c r="I13" s="9"/>
      <c r="J13" s="14">
        <v>2</v>
      </c>
      <c r="K13" s="14" t="s">
        <v>88</v>
      </c>
      <c r="L13" s="14">
        <v>3</v>
      </c>
      <c r="M13" s="9" t="s">
        <v>121</v>
      </c>
      <c r="O13" s="4" t="s">
        <v>90</v>
      </c>
    </row>
    <row r="14" spans="1:15" x14ac:dyDescent="0.2">
      <c r="A14" s="4" t="s">
        <v>60</v>
      </c>
      <c r="C14" s="4" t="s">
        <v>122</v>
      </c>
      <c r="D14" s="4" t="s">
        <v>53</v>
      </c>
      <c r="E14" s="4" t="s">
        <v>123</v>
      </c>
      <c r="G14" s="4" t="s">
        <v>53</v>
      </c>
      <c r="J14" s="3">
        <v>1</v>
      </c>
      <c r="K14" s="3" t="s">
        <v>88</v>
      </c>
      <c r="L14" s="3">
        <v>3</v>
      </c>
      <c r="M14" s="4" t="s">
        <v>124</v>
      </c>
      <c r="O14" s="4" t="s">
        <v>90</v>
      </c>
    </row>
    <row r="15" spans="1:15" x14ac:dyDescent="0.2">
      <c r="A15" s="4" t="s">
        <v>22</v>
      </c>
      <c r="C15" s="4" t="s">
        <v>125</v>
      </c>
      <c r="D15" s="4" t="s">
        <v>126</v>
      </c>
      <c r="E15" s="4" t="s">
        <v>55</v>
      </c>
      <c r="F15" s="4" t="s">
        <v>126</v>
      </c>
      <c r="G15" s="4" t="s">
        <v>126</v>
      </c>
      <c r="H15" s="4" t="s">
        <v>93</v>
      </c>
      <c r="J15" s="3">
        <v>1</v>
      </c>
      <c r="K15" s="3" t="s">
        <v>88</v>
      </c>
      <c r="L15" s="3">
        <v>3</v>
      </c>
      <c r="M15" s="4" t="s">
        <v>127</v>
      </c>
      <c r="O15" s="4" t="s">
        <v>90</v>
      </c>
    </row>
    <row r="16" spans="1:15" x14ac:dyDescent="0.2">
      <c r="A16" s="4" t="s">
        <v>128</v>
      </c>
      <c r="C16" s="4" t="s">
        <v>129</v>
      </c>
      <c r="D16" s="4" t="s">
        <v>126</v>
      </c>
      <c r="E16" s="4" t="s">
        <v>55</v>
      </c>
      <c r="F16" s="4" t="s">
        <v>126</v>
      </c>
      <c r="G16" s="4" t="s">
        <v>126</v>
      </c>
      <c r="H16" s="4" t="s">
        <v>93</v>
      </c>
      <c r="J16" s="3">
        <v>2</v>
      </c>
      <c r="K16" s="3" t="s">
        <v>88</v>
      </c>
      <c r="L16" s="3">
        <v>3</v>
      </c>
      <c r="M16" s="4" t="s">
        <v>130</v>
      </c>
      <c r="O16" s="4" t="s">
        <v>90</v>
      </c>
    </row>
    <row r="17" spans="1:15" x14ac:dyDescent="0.2">
      <c r="A17" s="4" t="s">
        <v>24</v>
      </c>
      <c r="C17" s="4" t="s">
        <v>131</v>
      </c>
      <c r="D17" s="4" t="s">
        <v>126</v>
      </c>
      <c r="E17" s="4" t="s">
        <v>55</v>
      </c>
      <c r="F17" s="4" t="s">
        <v>126</v>
      </c>
      <c r="G17" s="4" t="s">
        <v>126</v>
      </c>
      <c r="H17" s="4" t="s">
        <v>93</v>
      </c>
      <c r="J17" s="3">
        <v>1</v>
      </c>
      <c r="K17" s="3" t="s">
        <v>88</v>
      </c>
      <c r="L17" s="3">
        <v>3</v>
      </c>
      <c r="M17" s="4" t="s">
        <v>132</v>
      </c>
      <c r="O17" s="4" t="s">
        <v>90</v>
      </c>
    </row>
    <row r="18" spans="1:15" x14ac:dyDescent="0.2">
      <c r="A18" s="4" t="s">
        <v>61</v>
      </c>
      <c r="C18" s="4" t="s">
        <v>133</v>
      </c>
      <c r="D18" s="4" t="s">
        <v>134</v>
      </c>
      <c r="E18" s="4" t="s">
        <v>55</v>
      </c>
      <c r="F18" s="4" t="s">
        <v>134</v>
      </c>
      <c r="G18" s="4" t="s">
        <v>134</v>
      </c>
      <c r="H18" s="4" t="s">
        <v>87</v>
      </c>
      <c r="J18" s="3">
        <v>2</v>
      </c>
      <c r="K18" s="3" t="s">
        <v>88</v>
      </c>
      <c r="L18" s="3">
        <v>3</v>
      </c>
      <c r="M18" s="4" t="s">
        <v>89</v>
      </c>
      <c r="O18" s="4" t="s">
        <v>90</v>
      </c>
    </row>
    <row r="19" spans="1:15" x14ac:dyDescent="0.2">
      <c r="A19" s="4" t="s">
        <v>135</v>
      </c>
      <c r="C19" s="4" t="s">
        <v>136</v>
      </c>
      <c r="D19" s="4" t="s">
        <v>134</v>
      </c>
      <c r="E19" s="4" t="s">
        <v>55</v>
      </c>
      <c r="F19" s="4" t="s">
        <v>134</v>
      </c>
      <c r="G19" s="4" t="s">
        <v>134</v>
      </c>
      <c r="H19" s="4" t="s">
        <v>87</v>
      </c>
      <c r="J19" s="3">
        <v>1</v>
      </c>
      <c r="K19" s="3" t="s">
        <v>88</v>
      </c>
      <c r="L19" s="3">
        <v>3</v>
      </c>
      <c r="M19" s="4" t="s">
        <v>82</v>
      </c>
      <c r="N19" s="4" t="s">
        <v>137</v>
      </c>
      <c r="O19" s="4" t="s">
        <v>90</v>
      </c>
    </row>
    <row r="20" spans="1:15" x14ac:dyDescent="0.2">
      <c r="A20" s="4" t="s">
        <v>138</v>
      </c>
      <c r="C20" s="4" t="s">
        <v>139</v>
      </c>
      <c r="D20" s="4" t="s">
        <v>134</v>
      </c>
      <c r="E20" s="4" t="s">
        <v>55</v>
      </c>
      <c r="F20" s="4" t="s">
        <v>134</v>
      </c>
      <c r="G20" s="4" t="s">
        <v>134</v>
      </c>
      <c r="H20" s="4" t="s">
        <v>87</v>
      </c>
      <c r="J20" s="3">
        <v>1</v>
      </c>
      <c r="K20" s="3" t="s">
        <v>88</v>
      </c>
      <c r="L20" s="3">
        <v>3</v>
      </c>
      <c r="M20" s="4" t="s">
        <v>82</v>
      </c>
      <c r="O20" s="4" t="s">
        <v>90</v>
      </c>
    </row>
    <row r="21" spans="1:15" x14ac:dyDescent="0.2">
      <c r="A21" s="4" t="s">
        <v>140</v>
      </c>
      <c r="C21" s="4" t="s">
        <v>141</v>
      </c>
      <c r="D21" s="4" t="s">
        <v>142</v>
      </c>
      <c r="E21" s="4" t="s">
        <v>55</v>
      </c>
      <c r="G21" s="4" t="s">
        <v>142</v>
      </c>
      <c r="H21" s="4" t="s">
        <v>93</v>
      </c>
      <c r="J21" s="3">
        <v>2</v>
      </c>
      <c r="K21" s="3" t="s">
        <v>88</v>
      </c>
      <c r="L21" s="3">
        <v>3</v>
      </c>
      <c r="M21" s="4" t="s">
        <v>82</v>
      </c>
      <c r="O21" s="4" t="s">
        <v>90</v>
      </c>
    </row>
    <row r="22" spans="1:15" x14ac:dyDescent="0.2">
      <c r="A22" s="4" t="s">
        <v>143</v>
      </c>
      <c r="C22" s="4" t="s">
        <v>144</v>
      </c>
      <c r="D22" s="4" t="s">
        <v>142</v>
      </c>
      <c r="E22" s="4" t="s">
        <v>55</v>
      </c>
      <c r="F22" s="4" t="s">
        <v>145</v>
      </c>
      <c r="G22" s="4" t="s">
        <v>142</v>
      </c>
      <c r="H22" s="4" t="s">
        <v>93</v>
      </c>
      <c r="J22" s="3">
        <v>2</v>
      </c>
      <c r="K22" s="3" t="s">
        <v>88</v>
      </c>
      <c r="L22" s="3">
        <v>3</v>
      </c>
      <c r="M22" s="4" t="s">
        <v>130</v>
      </c>
      <c r="O22" s="4" t="s">
        <v>90</v>
      </c>
    </row>
    <row r="23" spans="1:15" x14ac:dyDescent="0.2">
      <c r="A23" s="4" t="s">
        <v>146</v>
      </c>
      <c r="B23" s="4" t="s">
        <v>147</v>
      </c>
      <c r="C23" s="4" t="s">
        <v>148</v>
      </c>
      <c r="D23" s="4" t="s">
        <v>142</v>
      </c>
      <c r="E23" s="4" t="s">
        <v>55</v>
      </c>
      <c r="G23" s="4" t="s">
        <v>142</v>
      </c>
      <c r="J23" s="3">
        <v>3</v>
      </c>
      <c r="K23" s="3" t="s">
        <v>117</v>
      </c>
      <c r="L23" s="3">
        <v>3</v>
      </c>
      <c r="M23" s="4" t="s">
        <v>91</v>
      </c>
      <c r="O23" s="4" t="s">
        <v>90</v>
      </c>
    </row>
    <row r="24" spans="1:15" x14ac:dyDescent="0.2">
      <c r="A24" s="4" t="s">
        <v>149</v>
      </c>
      <c r="C24" s="4" t="s">
        <v>150</v>
      </c>
      <c r="D24" s="4" t="s">
        <v>142</v>
      </c>
      <c r="E24" s="4" t="s">
        <v>55</v>
      </c>
      <c r="G24" s="4" t="s">
        <v>142</v>
      </c>
      <c r="H24" s="4" t="s">
        <v>93</v>
      </c>
      <c r="J24" s="3">
        <v>2</v>
      </c>
      <c r="K24" s="3" t="s">
        <v>112</v>
      </c>
      <c r="L24" s="3">
        <v>3</v>
      </c>
      <c r="M24" s="4" t="s">
        <v>151</v>
      </c>
      <c r="O24" s="4" t="s">
        <v>90</v>
      </c>
    </row>
    <row r="25" spans="1:15" x14ac:dyDescent="0.2">
      <c r="A25" s="9" t="s">
        <v>119</v>
      </c>
      <c r="B25" s="9"/>
      <c r="C25" s="9" t="s">
        <v>120</v>
      </c>
      <c r="D25" s="9" t="s">
        <v>142</v>
      </c>
      <c r="E25" s="9" t="s">
        <v>55</v>
      </c>
      <c r="F25" s="9"/>
      <c r="G25" s="9" t="s">
        <v>142</v>
      </c>
      <c r="H25" s="9" t="s">
        <v>93</v>
      </c>
      <c r="I25" s="9"/>
      <c r="J25" s="14">
        <v>2</v>
      </c>
      <c r="K25" s="14" t="s">
        <v>117</v>
      </c>
      <c r="L25" s="14">
        <v>3</v>
      </c>
      <c r="M25" s="9" t="s">
        <v>121</v>
      </c>
      <c r="O25" s="4" t="s">
        <v>90</v>
      </c>
    </row>
    <row r="26" spans="1:15" x14ac:dyDescent="0.2">
      <c r="A26" s="4" t="s">
        <v>152</v>
      </c>
      <c r="B26" s="4" t="s">
        <v>153</v>
      </c>
      <c r="C26" s="4" t="s">
        <v>154</v>
      </c>
      <c r="D26" s="4" t="s">
        <v>142</v>
      </c>
      <c r="E26" s="4" t="s">
        <v>55</v>
      </c>
      <c r="G26" s="4" t="s">
        <v>142</v>
      </c>
      <c r="J26" s="3" t="s">
        <v>111</v>
      </c>
      <c r="L26" s="3">
        <v>3</v>
      </c>
      <c r="M26" s="4" t="s">
        <v>155</v>
      </c>
      <c r="O26" s="4" t="s">
        <v>90</v>
      </c>
    </row>
    <row r="27" spans="1:15" x14ac:dyDescent="0.2">
      <c r="A27" s="4" t="s">
        <v>64</v>
      </c>
      <c r="C27" s="4" t="s">
        <v>156</v>
      </c>
      <c r="D27" s="4" t="s">
        <v>157</v>
      </c>
      <c r="E27" s="4" t="s">
        <v>55</v>
      </c>
      <c r="F27" s="4" t="s">
        <v>145</v>
      </c>
      <c r="G27" s="4" t="s">
        <v>157</v>
      </c>
      <c r="H27" s="4" t="s">
        <v>87</v>
      </c>
      <c r="J27" s="3" t="s">
        <v>111</v>
      </c>
      <c r="K27" s="3" t="s">
        <v>123</v>
      </c>
      <c r="L27" s="3">
        <v>3</v>
      </c>
      <c r="M27" s="4" t="s">
        <v>158</v>
      </c>
      <c r="O27" s="4" t="s">
        <v>90</v>
      </c>
    </row>
    <row r="28" spans="1:15" x14ac:dyDescent="0.2">
      <c r="A28" s="4" t="s">
        <v>159</v>
      </c>
      <c r="C28" s="4" t="s">
        <v>160</v>
      </c>
      <c r="D28" s="4" t="s">
        <v>157</v>
      </c>
      <c r="E28" s="4" t="s">
        <v>55</v>
      </c>
      <c r="F28" s="4" t="s">
        <v>145</v>
      </c>
      <c r="G28" s="4" t="s">
        <v>157</v>
      </c>
      <c r="H28" s="4" t="s">
        <v>87</v>
      </c>
      <c r="J28" s="3">
        <v>1</v>
      </c>
      <c r="K28" s="3" t="s">
        <v>88</v>
      </c>
      <c r="L28" s="3">
        <v>3</v>
      </c>
      <c r="M28" s="4" t="s">
        <v>158</v>
      </c>
      <c r="O28" s="4" t="s">
        <v>90</v>
      </c>
    </row>
    <row r="29" spans="1:15" x14ac:dyDescent="0.2">
      <c r="A29" s="4" t="s">
        <v>63</v>
      </c>
      <c r="C29" s="4" t="s">
        <v>161</v>
      </c>
      <c r="D29" s="4" t="s">
        <v>157</v>
      </c>
      <c r="E29" s="4" t="s">
        <v>55</v>
      </c>
      <c r="F29" s="4" t="s">
        <v>145</v>
      </c>
      <c r="G29" s="4" t="s">
        <v>157</v>
      </c>
      <c r="H29" s="4" t="s">
        <v>87</v>
      </c>
      <c r="J29" s="3" t="s">
        <v>111</v>
      </c>
      <c r="K29" s="3" t="s">
        <v>112</v>
      </c>
      <c r="L29" s="3">
        <v>3</v>
      </c>
      <c r="M29" s="4" t="s">
        <v>82</v>
      </c>
      <c r="O29" s="4" t="s">
        <v>90</v>
      </c>
    </row>
    <row r="30" spans="1:15" x14ac:dyDescent="0.2">
      <c r="A30" s="4" t="s">
        <v>162</v>
      </c>
      <c r="C30" s="4" t="s">
        <v>163</v>
      </c>
      <c r="D30" s="4" t="s">
        <v>157</v>
      </c>
      <c r="E30" s="4" t="s">
        <v>55</v>
      </c>
      <c r="F30" s="4" t="s">
        <v>145</v>
      </c>
      <c r="G30" s="4" t="s">
        <v>157</v>
      </c>
      <c r="H30" s="4" t="s">
        <v>87</v>
      </c>
      <c r="J30" s="3">
        <v>2</v>
      </c>
      <c r="K30" s="3" t="s">
        <v>88</v>
      </c>
      <c r="L30" s="3">
        <v>3</v>
      </c>
      <c r="M30" s="4" t="s">
        <v>89</v>
      </c>
      <c r="O30" s="4" t="s">
        <v>90</v>
      </c>
    </row>
    <row r="31" spans="1:15" x14ac:dyDescent="0.2">
      <c r="A31" s="4" t="s">
        <v>164</v>
      </c>
      <c r="B31" s="4" t="s">
        <v>165</v>
      </c>
      <c r="C31" s="4" t="s">
        <v>166</v>
      </c>
      <c r="D31" s="4" t="s">
        <v>157</v>
      </c>
      <c r="E31" s="4" t="s">
        <v>55</v>
      </c>
      <c r="F31" s="4" t="s">
        <v>167</v>
      </c>
      <c r="G31" s="4" t="s">
        <v>157</v>
      </c>
      <c r="J31" s="3" t="s">
        <v>111</v>
      </c>
      <c r="K31" s="3" t="s">
        <v>123</v>
      </c>
      <c r="L31" s="3">
        <v>3</v>
      </c>
      <c r="M31" s="4" t="s">
        <v>94</v>
      </c>
      <c r="O31" s="4" t="s">
        <v>90</v>
      </c>
    </row>
    <row r="32" spans="1:15" x14ac:dyDescent="0.2">
      <c r="A32" s="4" t="s">
        <v>65</v>
      </c>
      <c r="C32" s="4" t="s">
        <v>168</v>
      </c>
      <c r="D32" s="4" t="s">
        <v>157</v>
      </c>
      <c r="E32" s="4" t="s">
        <v>55</v>
      </c>
      <c r="F32" s="4" t="s">
        <v>167</v>
      </c>
      <c r="G32" s="4" t="s">
        <v>157</v>
      </c>
      <c r="H32" s="4" t="s">
        <v>87</v>
      </c>
      <c r="J32" s="3">
        <v>1</v>
      </c>
      <c r="K32" s="3" t="s">
        <v>88</v>
      </c>
      <c r="L32" s="3">
        <v>3</v>
      </c>
      <c r="M32" s="4" t="s">
        <v>169</v>
      </c>
      <c r="O32" s="4" t="s">
        <v>90</v>
      </c>
    </row>
    <row r="33" spans="1:15" x14ac:dyDescent="0.2">
      <c r="A33" s="4" t="s">
        <v>68</v>
      </c>
      <c r="B33" s="4" t="s">
        <v>170</v>
      </c>
      <c r="C33" s="4" t="s">
        <v>171</v>
      </c>
      <c r="D33" s="4" t="s">
        <v>157</v>
      </c>
      <c r="E33" s="4" t="s">
        <v>55</v>
      </c>
      <c r="F33" s="4" t="s">
        <v>172</v>
      </c>
      <c r="G33" s="4" t="s">
        <v>157</v>
      </c>
      <c r="J33" s="3">
        <v>1</v>
      </c>
      <c r="K33" s="3" t="s">
        <v>117</v>
      </c>
      <c r="L33" s="3">
        <v>3</v>
      </c>
      <c r="M33" s="4" t="s">
        <v>173</v>
      </c>
      <c r="O33" s="4" t="s">
        <v>90</v>
      </c>
    </row>
    <row r="34" spans="1:15" x14ac:dyDescent="0.2">
      <c r="A34" s="4" t="s">
        <v>174</v>
      </c>
      <c r="C34" s="4" t="s">
        <v>175</v>
      </c>
      <c r="D34" s="4" t="s">
        <v>157</v>
      </c>
      <c r="E34" s="4" t="s">
        <v>55</v>
      </c>
      <c r="F34" s="4" t="s">
        <v>172</v>
      </c>
      <c r="G34" s="4" t="s">
        <v>157</v>
      </c>
      <c r="J34" s="3">
        <v>3</v>
      </c>
      <c r="K34" s="3" t="s">
        <v>112</v>
      </c>
      <c r="L34" s="3">
        <v>3</v>
      </c>
      <c r="M34" s="4" t="s">
        <v>176</v>
      </c>
      <c r="O34" s="4" t="s">
        <v>90</v>
      </c>
    </row>
    <row r="35" spans="1:15" x14ac:dyDescent="0.2">
      <c r="A35" s="4" t="s">
        <v>177</v>
      </c>
      <c r="C35" s="4" t="s">
        <v>178</v>
      </c>
      <c r="D35" s="4" t="s">
        <v>157</v>
      </c>
      <c r="E35" s="4" t="s">
        <v>55</v>
      </c>
      <c r="G35" s="4" t="s">
        <v>157</v>
      </c>
      <c r="J35" s="3">
        <v>1</v>
      </c>
      <c r="K35" s="3" t="s">
        <v>117</v>
      </c>
      <c r="L35" s="3">
        <v>3</v>
      </c>
      <c r="M35" s="4" t="s">
        <v>179</v>
      </c>
      <c r="N35" s="4" t="s">
        <v>180</v>
      </c>
      <c r="O35" s="4" t="s">
        <v>90</v>
      </c>
    </row>
    <row r="36" spans="1:15" x14ac:dyDescent="0.2">
      <c r="A36" s="4" t="s">
        <v>66</v>
      </c>
      <c r="C36" s="4" t="s">
        <v>181</v>
      </c>
      <c r="D36" s="4" t="s">
        <v>182</v>
      </c>
      <c r="E36" s="4" t="s">
        <v>55</v>
      </c>
      <c r="F36" s="4" t="s">
        <v>167</v>
      </c>
      <c r="G36" s="4" t="s">
        <v>55</v>
      </c>
      <c r="H36" s="4" t="s">
        <v>93</v>
      </c>
      <c r="J36" s="3">
        <v>2</v>
      </c>
      <c r="K36" s="3" t="s">
        <v>117</v>
      </c>
      <c r="L36" s="3">
        <v>3</v>
      </c>
      <c r="M36" s="4" t="s">
        <v>94</v>
      </c>
      <c r="O36" s="4" t="s">
        <v>90</v>
      </c>
    </row>
    <row r="37" spans="1:15" x14ac:dyDescent="0.2">
      <c r="A37" s="4" t="s">
        <v>183</v>
      </c>
      <c r="C37" s="4" t="s">
        <v>184</v>
      </c>
      <c r="D37" s="4" t="s">
        <v>185</v>
      </c>
      <c r="E37" s="4" t="s">
        <v>55</v>
      </c>
      <c r="G37" s="4" t="s">
        <v>55</v>
      </c>
      <c r="J37" s="3">
        <v>2</v>
      </c>
      <c r="K37" s="3" t="s">
        <v>88</v>
      </c>
      <c r="L37" s="3">
        <v>3</v>
      </c>
      <c r="M37" s="4" t="s">
        <v>186</v>
      </c>
      <c r="N37" s="4" t="s">
        <v>187</v>
      </c>
      <c r="O37" s="4" t="s">
        <v>90</v>
      </c>
    </row>
    <row r="38" spans="1:15" x14ac:dyDescent="0.2">
      <c r="A38" s="4" t="s">
        <v>188</v>
      </c>
      <c r="C38" s="4" t="s">
        <v>189</v>
      </c>
      <c r="D38" s="4" t="s">
        <v>185</v>
      </c>
      <c r="E38" s="4" t="s">
        <v>55</v>
      </c>
      <c r="G38" s="4" t="s">
        <v>86</v>
      </c>
      <c r="J38" s="3" t="s">
        <v>190</v>
      </c>
      <c r="K38" s="3" t="s">
        <v>191</v>
      </c>
      <c r="L38" s="3">
        <v>3</v>
      </c>
      <c r="M38" s="4" t="s">
        <v>192</v>
      </c>
      <c r="O38" s="4" t="s">
        <v>90</v>
      </c>
    </row>
    <row r="39" spans="1:15" x14ac:dyDescent="0.2">
      <c r="A39" s="4" t="s">
        <v>193</v>
      </c>
      <c r="C39" s="4" t="s">
        <v>194</v>
      </c>
      <c r="D39" s="4" t="s">
        <v>185</v>
      </c>
      <c r="E39" s="4" t="s">
        <v>55</v>
      </c>
      <c r="G39" s="4" t="s">
        <v>55</v>
      </c>
      <c r="J39" s="3" t="s">
        <v>190</v>
      </c>
      <c r="K39" s="3" t="s">
        <v>191</v>
      </c>
      <c r="L39" s="3">
        <v>3</v>
      </c>
      <c r="M39" s="4" t="s">
        <v>192</v>
      </c>
      <c r="O39" s="4" t="s">
        <v>90</v>
      </c>
    </row>
    <row r="40" spans="1:15" x14ac:dyDescent="0.2">
      <c r="A40" s="4" t="s">
        <v>195</v>
      </c>
      <c r="C40" s="4" t="s">
        <v>196</v>
      </c>
      <c r="D40" s="4" t="s">
        <v>197</v>
      </c>
      <c r="E40" s="4" t="s">
        <v>198</v>
      </c>
      <c r="F40" s="4" t="s">
        <v>198</v>
      </c>
      <c r="G40" s="4" t="s">
        <v>198</v>
      </c>
      <c r="J40" s="26" t="s">
        <v>199</v>
      </c>
      <c r="K40" s="3" t="s">
        <v>191</v>
      </c>
      <c r="L40" s="3">
        <v>6</v>
      </c>
      <c r="M40" s="4" t="s">
        <v>200</v>
      </c>
      <c r="O40" s="4" t="s">
        <v>90</v>
      </c>
    </row>
    <row r="41" spans="1:15" x14ac:dyDescent="0.2">
      <c r="A41" s="4" t="s">
        <v>201</v>
      </c>
      <c r="C41" s="4" t="s">
        <v>202</v>
      </c>
      <c r="D41" s="4" t="s">
        <v>185</v>
      </c>
      <c r="E41" s="4" t="s">
        <v>55</v>
      </c>
      <c r="G41" s="4" t="s">
        <v>55</v>
      </c>
      <c r="J41" s="3">
        <v>2</v>
      </c>
      <c r="K41" s="3" t="s">
        <v>117</v>
      </c>
      <c r="L41" s="3">
        <v>3</v>
      </c>
      <c r="M41" s="4" t="s">
        <v>203</v>
      </c>
      <c r="O41" s="4" t="s">
        <v>90</v>
      </c>
    </row>
    <row r="42" spans="1:15" x14ac:dyDescent="0.2">
      <c r="A42" s="4" t="s">
        <v>204</v>
      </c>
      <c r="C42" s="4" t="s">
        <v>205</v>
      </c>
      <c r="D42" s="4" t="s">
        <v>182</v>
      </c>
      <c r="E42" s="4" t="s">
        <v>55</v>
      </c>
      <c r="F42" s="4" t="s">
        <v>167</v>
      </c>
      <c r="G42" s="4" t="s">
        <v>55</v>
      </c>
      <c r="J42" s="3">
        <v>2</v>
      </c>
      <c r="K42" s="3" t="s">
        <v>88</v>
      </c>
      <c r="L42" s="3">
        <v>3</v>
      </c>
      <c r="M42" s="4" t="s">
        <v>206</v>
      </c>
      <c r="O42" s="4" t="s">
        <v>90</v>
      </c>
    </row>
    <row r="43" spans="1:15" x14ac:dyDescent="0.2">
      <c r="A43" s="4" t="s">
        <v>207</v>
      </c>
      <c r="C43" s="4" t="s">
        <v>208</v>
      </c>
      <c r="D43" s="4" t="s">
        <v>209</v>
      </c>
      <c r="E43" s="4" t="s">
        <v>55</v>
      </c>
      <c r="G43" s="4" t="s">
        <v>86</v>
      </c>
      <c r="H43" s="4" t="s">
        <v>87</v>
      </c>
      <c r="J43" s="3">
        <v>3</v>
      </c>
      <c r="K43" s="3" t="s">
        <v>117</v>
      </c>
      <c r="L43" s="3">
        <v>3</v>
      </c>
      <c r="M43" s="4" t="s">
        <v>210</v>
      </c>
      <c r="N43" s="4" t="s">
        <v>211</v>
      </c>
      <c r="O43" s="4" t="s">
        <v>90</v>
      </c>
    </row>
    <row r="44" spans="1:15" x14ac:dyDescent="0.2">
      <c r="A44" s="4" t="s">
        <v>212</v>
      </c>
      <c r="C44" s="4" t="s">
        <v>213</v>
      </c>
      <c r="D44" s="4" t="s">
        <v>185</v>
      </c>
      <c r="E44" s="4" t="s">
        <v>55</v>
      </c>
      <c r="G44" s="4" t="s">
        <v>55</v>
      </c>
      <c r="J44" s="3" t="s">
        <v>190</v>
      </c>
      <c r="K44" s="3" t="s">
        <v>191</v>
      </c>
      <c r="L44" s="3">
        <v>3</v>
      </c>
      <c r="M44" s="4" t="s">
        <v>192</v>
      </c>
      <c r="O44" s="4" t="s">
        <v>90</v>
      </c>
    </row>
    <row r="45" spans="1:15" x14ac:dyDescent="0.2">
      <c r="A45" s="4" t="s">
        <v>67</v>
      </c>
      <c r="C45" s="4" t="s">
        <v>214</v>
      </c>
      <c r="D45" s="4" t="s">
        <v>182</v>
      </c>
      <c r="E45" s="4" t="s">
        <v>55</v>
      </c>
      <c r="F45" s="4" t="s">
        <v>172</v>
      </c>
      <c r="G45" s="4" t="s">
        <v>55</v>
      </c>
      <c r="J45" s="3">
        <v>2</v>
      </c>
      <c r="K45" s="3" t="s">
        <v>88</v>
      </c>
      <c r="L45" s="3">
        <v>3</v>
      </c>
      <c r="M45" s="4" t="s">
        <v>94</v>
      </c>
      <c r="O45" s="4" t="s">
        <v>90</v>
      </c>
    </row>
    <row r="46" spans="1:15" x14ac:dyDescent="0.2">
      <c r="A46" s="4" t="s">
        <v>215</v>
      </c>
      <c r="C46" s="4" t="s">
        <v>216</v>
      </c>
      <c r="D46" s="4" t="s">
        <v>185</v>
      </c>
      <c r="E46" s="4" t="s">
        <v>55</v>
      </c>
      <c r="G46" s="4" t="s">
        <v>55</v>
      </c>
      <c r="J46" s="3" t="s">
        <v>190</v>
      </c>
      <c r="K46" s="3" t="s">
        <v>191</v>
      </c>
      <c r="L46" s="3">
        <v>3</v>
      </c>
      <c r="M46" s="4" t="s">
        <v>188</v>
      </c>
      <c r="O46" s="4" t="s">
        <v>90</v>
      </c>
    </row>
    <row r="47" spans="1:15" x14ac:dyDescent="0.2">
      <c r="A47" s="4" t="s">
        <v>217</v>
      </c>
      <c r="C47" s="4" t="s">
        <v>218</v>
      </c>
      <c r="D47" s="4" t="s">
        <v>219</v>
      </c>
      <c r="E47" s="4" t="s">
        <v>219</v>
      </c>
      <c r="F47" s="4" t="s">
        <v>145</v>
      </c>
      <c r="G47" s="4" t="s">
        <v>219</v>
      </c>
      <c r="H47" s="4" t="s">
        <v>220</v>
      </c>
      <c r="J47" s="3" t="s">
        <v>111</v>
      </c>
      <c r="K47" s="3" t="s">
        <v>111</v>
      </c>
      <c r="L47" s="3">
        <v>3</v>
      </c>
      <c r="O47" s="4" t="s">
        <v>90</v>
      </c>
    </row>
    <row r="48" spans="1:15" x14ac:dyDescent="0.2">
      <c r="A48" s="4" t="s">
        <v>221</v>
      </c>
      <c r="C48" s="4" t="s">
        <v>222</v>
      </c>
      <c r="D48" s="4" t="s">
        <v>55</v>
      </c>
      <c r="E48" s="4" t="s">
        <v>55</v>
      </c>
      <c r="F48" s="4" t="s">
        <v>172</v>
      </c>
      <c r="G48" s="4" t="s">
        <v>55</v>
      </c>
      <c r="J48" s="3" t="s">
        <v>111</v>
      </c>
      <c r="K48" s="3" t="s">
        <v>111</v>
      </c>
      <c r="L48" s="3">
        <v>3</v>
      </c>
      <c r="M48" s="4" t="s">
        <v>159</v>
      </c>
      <c r="O48" s="4" t="s">
        <v>90</v>
      </c>
    </row>
    <row r="49" spans="1:15" x14ac:dyDescent="0.2">
      <c r="A49" s="4" t="s">
        <v>223</v>
      </c>
      <c r="C49" s="4" t="s">
        <v>224</v>
      </c>
      <c r="D49" s="4" t="s">
        <v>123</v>
      </c>
      <c r="E49" s="4" t="s">
        <v>123</v>
      </c>
      <c r="G49" s="4" t="s">
        <v>123</v>
      </c>
      <c r="J49" s="3" t="s">
        <v>111</v>
      </c>
      <c r="K49" s="3" t="s">
        <v>123</v>
      </c>
      <c r="L49" s="3">
        <v>3</v>
      </c>
      <c r="M49" s="4" t="s">
        <v>89</v>
      </c>
      <c r="O49" s="4" t="s">
        <v>90</v>
      </c>
    </row>
    <row r="50" spans="1:15" x14ac:dyDescent="0.2">
      <c r="A50" s="4" t="s">
        <v>46</v>
      </c>
      <c r="C50" s="4" t="s">
        <v>225</v>
      </c>
      <c r="D50" s="4" t="s">
        <v>55</v>
      </c>
      <c r="E50" s="4" t="s">
        <v>55</v>
      </c>
      <c r="G50" s="4" t="s">
        <v>55</v>
      </c>
      <c r="I50" s="4" t="s">
        <v>77</v>
      </c>
      <c r="J50" s="3" t="s">
        <v>111</v>
      </c>
      <c r="K50" s="3" t="s">
        <v>111</v>
      </c>
      <c r="L50" s="3">
        <v>3</v>
      </c>
      <c r="M50" s="4" t="s">
        <v>226</v>
      </c>
      <c r="N50" s="4" t="s">
        <v>227</v>
      </c>
      <c r="O50" s="4" t="s">
        <v>90</v>
      </c>
    </row>
    <row r="51" spans="1:15" x14ac:dyDescent="0.2">
      <c r="A51" s="4" t="s">
        <v>228</v>
      </c>
      <c r="C51" s="4" t="s">
        <v>229</v>
      </c>
      <c r="D51" s="4" t="s">
        <v>55</v>
      </c>
      <c r="E51" s="4" t="s">
        <v>55</v>
      </c>
      <c r="G51" s="4" t="s">
        <v>55</v>
      </c>
      <c r="J51" s="3" t="s">
        <v>111</v>
      </c>
      <c r="K51" s="3" t="s">
        <v>111</v>
      </c>
      <c r="L51" s="3">
        <v>3</v>
      </c>
      <c r="M51" s="4" t="s">
        <v>143</v>
      </c>
      <c r="N51" s="4" t="s">
        <v>230</v>
      </c>
      <c r="O51" s="4" t="s">
        <v>90</v>
      </c>
    </row>
    <row r="52" spans="1:15" x14ac:dyDescent="0.2">
      <c r="A52" s="4" t="s">
        <v>231</v>
      </c>
      <c r="C52" s="4" t="s">
        <v>232</v>
      </c>
      <c r="D52" s="4" t="s">
        <v>233</v>
      </c>
      <c r="E52" s="4" t="s">
        <v>233</v>
      </c>
      <c r="J52" s="3">
        <v>1</v>
      </c>
      <c r="K52" s="3" t="s">
        <v>117</v>
      </c>
      <c r="L52" s="3">
        <v>3</v>
      </c>
      <c r="M52" s="4" t="s">
        <v>192</v>
      </c>
      <c r="N52" s="4" t="s">
        <v>68</v>
      </c>
      <c r="O52" s="4" t="s">
        <v>234</v>
      </c>
    </row>
    <row r="53" spans="1:15" x14ac:dyDescent="0.2">
      <c r="A53" s="4" t="s">
        <v>235</v>
      </c>
      <c r="C53" s="4" t="s">
        <v>236</v>
      </c>
      <c r="D53" s="4" t="s">
        <v>233</v>
      </c>
      <c r="E53" s="4" t="s">
        <v>233</v>
      </c>
      <c r="J53" s="3">
        <v>3</v>
      </c>
      <c r="K53" s="3" t="s">
        <v>112</v>
      </c>
      <c r="L53" s="3">
        <v>3</v>
      </c>
      <c r="M53" s="4" t="s">
        <v>192</v>
      </c>
      <c r="N53" s="4" t="s">
        <v>174</v>
      </c>
      <c r="O53" s="4" t="s">
        <v>234</v>
      </c>
    </row>
    <row r="54" spans="1:15" x14ac:dyDescent="0.2">
      <c r="A54" s="4" t="s">
        <v>237</v>
      </c>
      <c r="C54" s="4" t="s">
        <v>238</v>
      </c>
      <c r="D54" s="4" t="s">
        <v>233</v>
      </c>
      <c r="E54" s="4" t="s">
        <v>233</v>
      </c>
      <c r="J54" s="3">
        <v>3</v>
      </c>
      <c r="K54" s="3" t="s">
        <v>117</v>
      </c>
      <c r="L54" s="3">
        <v>3</v>
      </c>
      <c r="M54" s="4" t="s">
        <v>192</v>
      </c>
      <c r="N54" s="4" t="s">
        <v>239</v>
      </c>
      <c r="O54" s="4" t="s">
        <v>234</v>
      </c>
    </row>
    <row r="55" spans="1:15" x14ac:dyDescent="0.2">
      <c r="A55" s="4" t="s">
        <v>240</v>
      </c>
      <c r="C55" s="4" t="s">
        <v>241</v>
      </c>
      <c r="D55" s="4" t="s">
        <v>233</v>
      </c>
      <c r="E55" s="4" t="s">
        <v>233</v>
      </c>
      <c r="J55" s="3">
        <v>2</v>
      </c>
      <c r="K55" s="3" t="s">
        <v>88</v>
      </c>
      <c r="L55" s="3">
        <v>3</v>
      </c>
      <c r="M55" s="4" t="s">
        <v>192</v>
      </c>
      <c r="N55" s="4" t="s">
        <v>242</v>
      </c>
      <c r="O55" s="4" t="s">
        <v>234</v>
      </c>
    </row>
    <row r="56" spans="1:15" x14ac:dyDescent="0.2">
      <c r="A56" s="4" t="s">
        <v>243</v>
      </c>
      <c r="C56" s="4" t="s">
        <v>244</v>
      </c>
      <c r="D56" s="4" t="s">
        <v>233</v>
      </c>
      <c r="E56" s="4" t="s">
        <v>233</v>
      </c>
      <c r="J56" s="3" t="s">
        <v>190</v>
      </c>
      <c r="K56" s="3" t="s">
        <v>111</v>
      </c>
      <c r="L56" s="3">
        <v>3</v>
      </c>
      <c r="M56" s="4" t="s">
        <v>192</v>
      </c>
      <c r="O56" s="4" t="s">
        <v>234</v>
      </c>
    </row>
  </sheetData>
  <sheetProtection algorithmName="SHA-512" hashValue="MRS1+NP2ciVCN06lWwBZCCE9zd+GxdwM+85HiXQ+XRbHbftAA4fh7hiWehzPy+KUBOQAnHz94OPHuOejwMWt/w==" saltValue="0MCoTjCg38DmhZASgq/B+w==" spinCount="100000" sheet="1" objects="1" scenarios="1"/>
  <dataValidations count="5">
    <dataValidation type="list" allowBlank="1" showInputMessage="1" showErrorMessage="1" sqref="H1:H1048576" xr:uid="{E68FC1EB-225D-4B17-AFB1-0328E0D2B933}">
      <formula1>"Natural Sciences, Social Sciences, Humanities"</formula1>
    </dataValidation>
    <dataValidation type="list" allowBlank="1" showInputMessage="1" showErrorMessage="1" promptTitle="Cycle" prompt="A = offered annually_x000a_B = bienneal or cycled (offered in alternate years)_x000a_I = irregularly (not offered regularly)_x000a_SCO = Special Course Offering (as needed &amp; on request)_x000a_no = no offering planned_x000a_unk = unknown (not offered by G&amp;E)" sqref="K1:K1048576" xr:uid="{14585EC4-16A6-409D-81D0-C3DC5A7DE026}">
      <formula1>"Cycle, A, B, I, SCO, no, unk"</formula1>
    </dataValidation>
    <dataValidation type="list" allowBlank="1" showInputMessage="1" showErrorMessage="1" promptTitle="Term" prompt="Term in which the course is normally offered. _x000a_1 = Fall_x000a_2 = Winter_x000a_3 = Spring/Summer_x000a_(varies) = term varies; does not have a normal term_x000a_(unk) = unknown, course is cross-listed and not offered directly by Geog &amp; Env" sqref="J1:J55" xr:uid="{A798492F-F044-4ED3-BB38-E166F01E6D4C}">
      <formula1>"Term, 1, 2, 3, varies, unk, both"</formula1>
    </dataValidation>
    <dataValidation type="list" allowBlank="1" showInputMessage="1" showErrorMessage="1" promptTitle="Indigenous Content Course" prompt="Course meets Indigenous Content Course requirement." sqref="I1:I1048576" xr:uid="{FF4C9D60-5F3A-4392-8332-3DE042F37382}">
      <formula1>"Indigenous"</formula1>
    </dataValidation>
    <dataValidation type="list" allowBlank="1" showInputMessage="1" showErrorMessage="1" sqref="O2:O51" xr:uid="{2435ABDA-2CE5-463C-9187-E6D033DD1CC1}">
      <formula1>"Undergraduate or Graduate?, Undergraduate, Graduate"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7E57-7B4B-4EFC-8B42-36608C77D813}">
  <dimension ref="A1:R41"/>
  <sheetViews>
    <sheetView workbookViewId="0">
      <pane ySplit="1" topLeftCell="A2" activePane="bottomLeft" state="frozen"/>
      <selection activeCell="C28" sqref="C28"/>
      <selection pane="bottomLeft" activeCell="A2" sqref="A2"/>
    </sheetView>
  </sheetViews>
  <sheetFormatPr defaultRowHeight="15" x14ac:dyDescent="0.25"/>
  <cols>
    <col min="1" max="1" width="20.85546875" bestFit="1" customWidth="1"/>
    <col min="2" max="2" width="9.7109375" bestFit="1" customWidth="1"/>
    <col min="3" max="3" width="8" bestFit="1" customWidth="1"/>
    <col min="4" max="4" width="19.28515625" bestFit="1" customWidth="1"/>
    <col min="5" max="5" width="10" bestFit="1" customWidth="1"/>
    <col min="6" max="6" width="6.5703125" bestFit="1" customWidth="1"/>
    <col min="7" max="7" width="19.85546875" bestFit="1" customWidth="1"/>
    <col min="8" max="8" width="10.7109375" bestFit="1" customWidth="1"/>
    <col min="9" max="9" width="6.5703125" bestFit="1" customWidth="1"/>
    <col min="10" max="10" width="9.5703125" bestFit="1" customWidth="1"/>
    <col min="11" max="11" width="7.28515625" bestFit="1" customWidth="1"/>
    <col min="12" max="14" width="8.5703125" bestFit="1" customWidth="1"/>
    <col min="15" max="15" width="13.140625" bestFit="1" customWidth="1"/>
  </cols>
  <sheetData>
    <row r="1" spans="1:18" x14ac:dyDescent="0.25">
      <c r="A1" t="s">
        <v>84</v>
      </c>
      <c r="B1" t="s">
        <v>52</v>
      </c>
      <c r="C1" t="s">
        <v>53</v>
      </c>
      <c r="D1" t="s">
        <v>126</v>
      </c>
      <c r="E1" t="s">
        <v>142</v>
      </c>
      <c r="F1" t="s">
        <v>245</v>
      </c>
      <c r="G1" t="s">
        <v>134</v>
      </c>
      <c r="H1" t="s">
        <v>157</v>
      </c>
      <c r="I1" t="s">
        <v>246</v>
      </c>
      <c r="J1" t="s">
        <v>247</v>
      </c>
      <c r="K1" t="s">
        <v>55</v>
      </c>
      <c r="L1" s="4" t="s">
        <v>145</v>
      </c>
      <c r="M1" s="4" t="s">
        <v>167</v>
      </c>
      <c r="N1" s="4" t="s">
        <v>172</v>
      </c>
      <c r="O1" s="4" t="s">
        <v>248</v>
      </c>
      <c r="P1" s="4" t="s">
        <v>249</v>
      </c>
      <c r="Q1" s="4" t="s">
        <v>250</v>
      </c>
      <c r="R1" s="4" t="s">
        <v>233</v>
      </c>
    </row>
    <row r="2" spans="1:18" x14ac:dyDescent="0.25">
      <c r="A2" s="11" t="str" cm="1">
        <f t="array" ref="A2:A7">_xlfn._xlws.SORT(_xlfn._xlws.FILTER(AllCourses!$A$1:$A$60,AllCourses!$D$1:$D$60=A$1,""))</f>
        <v>38:170</v>
      </c>
      <c r="B2" s="11" t="str" cm="1">
        <f t="array" ref="B2:B3">_xlfn._xlws.SORT(_xlfn._xlws.FILTER(AllCourses!$A$1:$A$60,AllCourses!$D$1:$D$60=B$1,""))</f>
        <v>38:353</v>
      </c>
      <c r="C2" s="11" t="str" cm="1">
        <f t="array" ref="C2:C6">_xlfn._xlws.SORT(_xlfn._xlws.FILTER(AllCourses!$A$1:$A$60,AllCourses!$D$1:$D$60=C$1,""))</f>
        <v>38:179</v>
      </c>
      <c r="D2" s="11" t="str" cm="1">
        <f t="array" ref="D2:D4">_xlfn._xlws.SORT(_xlfn._xlws.FILTER(AllCourses!$A$1:$A$60,AllCourses!$D$1:$D$60=D$1,""))</f>
        <v>38:280</v>
      </c>
      <c r="E2" s="11" t="str" cm="1">
        <f t="array" ref="E2:E7">_xlfn._xlws.SORT(_xlfn._xlws.FILTER(AllCourses!$A$1:$A$60,AllCourses!$D$1:$D$60=E$1,""))</f>
        <v>38:251</v>
      </c>
      <c r="F2" s="11" t="str" cm="1">
        <f t="array" ref="F2:F10">_xlfn._xlws.SORT(_xlfn._xlws.FILTER(AllCourses!$A$1:$A$60,LEFT(AllCourses!$D$1:$D$60,LEN(F$1))=F$1,"No Results!"))</f>
        <v>38:251</v>
      </c>
      <c r="G2" s="11" t="str" cm="1">
        <f t="array" ref="G2:G4">_xlfn._xlws.SORT(_xlfn._xlws.FILTER(AllCourses!$A$1:$A$60,AllCourses!$D$1:$D$60=G$1,""))</f>
        <v>38:250</v>
      </c>
      <c r="H2" s="11" t="str" cm="1">
        <f t="array" ref="H2:H10">_xlfn._xlws.SORT(_xlfn._xlws.FILTER(AllCourses!$A$1:$A$60,AllCourses!$D$1:$D$60=H$1,""))</f>
        <v>38:267</v>
      </c>
      <c r="I2" s="11" t="str" cm="1">
        <f t="array" ref="I2:I13">_xlfn._xlws.SORT(_xlfn._xlws.FILTER(AllCourses!$A$1:$A$60,LEFT(AllCourses!$D$1:$D$60,LEN(I$1))=I$1,"No Results!"))</f>
        <v>38:250</v>
      </c>
      <c r="J2" s="11" t="s">
        <v>195</v>
      </c>
      <c r="K2" s="11" t="str" cm="1">
        <f t="array" ref="K2:K41">_xlfn._xlws.SORT(_xlfn._xlws.FILTER(AllCourses!$A$1:$A$60,AllCourses!$E$1:$E$60=K$1,""),1)</f>
        <v>38:179</v>
      </c>
      <c r="L2" s="11" t="str" cm="1">
        <f t="array" ref="L2:L7">_xlfn._xlws.SORT(_xlfn._xlws.FILTER(AllCourses!$A$1:$A$60,AllCourses!$F$1:$F$60=L$1,""),1)</f>
        <v>38:267</v>
      </c>
      <c r="M2" s="11" t="str" cm="1">
        <f t="array" ref="M2:M5">_xlfn._xlws.SORT(_xlfn._xlws.FILTER(AllCourses!$A$1:$A$60,AllCourses!$F$1:$F$60=M$1,""),1)</f>
        <v>38:302</v>
      </c>
      <c r="N2" s="11" t="str" cm="1">
        <f t="array" ref="N2:N5">_xlfn._xlws.SORT(_xlfn._xlws.FILTER(AllCourses!$A$1:$A$60,AllCourses!$F$1:$F$60=N$1,""),1)</f>
        <v>38:435</v>
      </c>
      <c r="O2" t="str" cm="1">
        <f t="array" ref="O2:O11">_xlfn._xlws.SORT(_xlfn._xlws.FILTER(AllCourses!$A$1:$A$60,AllCourses!$G$1:$G$60="GEOM",""))</f>
        <v>38:170</v>
      </c>
      <c r="P2" t="str" cm="1">
        <f t="array" ref="P2:P14">_xlfn._xlws.SORT(_xlfn._xlws.FILTER(AllCourses!$A$1:$A$60,AllCourses!$H$1:$H$60="Natural Sciences",""))</f>
        <v>38:170</v>
      </c>
      <c r="Q2" t="str" cm="1">
        <f t="array" ref="Q2:Q13">_xlfn._xlws.SORT(_xlfn._xlws.FILTER(AllCourses!$A$1:$A$60,AllCourses!$H$1:$H$60="Social Sciences",""))</f>
        <v>38:179</v>
      </c>
      <c r="R2" t="str" cm="1">
        <f t="array" ref="R2:R6">_xlfn._xlws.SORT(_xlfn._xlws.FILTER(AllCourses!$A$1:$A$60,AllCourses!$D$1:$D$60="grad level",""))</f>
        <v>38:656</v>
      </c>
    </row>
    <row r="3" spans="1:18" x14ac:dyDescent="0.25">
      <c r="A3" t="str">
        <v>38:180</v>
      </c>
      <c r="B3" t="str">
        <v>38:376</v>
      </c>
      <c r="C3" t="str">
        <v>38:283</v>
      </c>
      <c r="D3" t="str">
        <v>38:282</v>
      </c>
      <c r="E3" t="str">
        <v>38:294</v>
      </c>
      <c r="F3" t="str">
        <v>38:280</v>
      </c>
      <c r="G3" t="str">
        <v>38:278</v>
      </c>
      <c r="H3" t="str">
        <v>38:290</v>
      </c>
      <c r="I3" t="str">
        <v>38:267</v>
      </c>
      <c r="K3" t="str">
        <v>38:203</v>
      </c>
      <c r="L3" t="str">
        <v>38:290</v>
      </c>
      <c r="M3" t="str">
        <v>38:373</v>
      </c>
      <c r="N3" t="str">
        <v>38:457</v>
      </c>
      <c r="O3" t="str">
        <v>38:180</v>
      </c>
      <c r="P3" t="str">
        <v>38:250</v>
      </c>
      <c r="Q3" t="str">
        <v>38:180</v>
      </c>
      <c r="R3" t="str">
        <v>38:657</v>
      </c>
    </row>
    <row r="4" spans="1:18" x14ac:dyDescent="0.25">
      <c r="A4" t="str">
        <v>38:192</v>
      </c>
      <c r="C4" t="str">
        <v>38:360</v>
      </c>
      <c r="D4" t="str">
        <v>38:381</v>
      </c>
      <c r="E4" t="str">
        <v>38:301</v>
      </c>
      <c r="F4" t="str">
        <v>38:282</v>
      </c>
      <c r="G4" t="str">
        <v>38:375</v>
      </c>
      <c r="H4" t="str">
        <v>38:291</v>
      </c>
      <c r="I4" t="str">
        <v>38:278</v>
      </c>
      <c r="K4" t="str">
        <v>38:250</v>
      </c>
      <c r="L4" t="str">
        <v>38:291</v>
      </c>
      <c r="M4" t="str">
        <v>38:384</v>
      </c>
      <c r="N4" t="str">
        <v>38:464</v>
      </c>
      <c r="O4" t="str">
        <v>38:192</v>
      </c>
      <c r="P4" t="str">
        <v>38:267</v>
      </c>
      <c r="Q4" t="str">
        <v>38:192</v>
      </c>
      <c r="R4" t="str">
        <v>38:677</v>
      </c>
    </row>
    <row r="5" spans="1:18" x14ac:dyDescent="0.25">
      <c r="A5" t="str">
        <v>38:265</v>
      </c>
      <c r="C5" t="str">
        <v>38:430</v>
      </c>
      <c r="E5" t="str">
        <v>38:350</v>
      </c>
      <c r="F5" t="str">
        <v>38:294</v>
      </c>
      <c r="H5" t="str">
        <v>38:292</v>
      </c>
      <c r="I5" t="str">
        <v>38:290</v>
      </c>
      <c r="K5" t="str">
        <v>38:251</v>
      </c>
      <c r="L5" t="str">
        <v>38:292</v>
      </c>
      <c r="M5" t="str">
        <v>38:476</v>
      </c>
      <c r="N5" t="str">
        <v>38:492</v>
      </c>
      <c r="O5" t="str">
        <v>38:265</v>
      </c>
      <c r="P5" t="str">
        <v>38:278</v>
      </c>
      <c r="Q5" t="str">
        <v>38:251</v>
      </c>
      <c r="R5" t="str">
        <v>38:692</v>
      </c>
    </row>
    <row r="6" spans="1:18" x14ac:dyDescent="0.25">
      <c r="A6" t="str">
        <v>38:279</v>
      </c>
      <c r="C6" t="str">
        <v>88:150</v>
      </c>
      <c r="E6" t="str">
        <v>38:360</v>
      </c>
      <c r="F6" t="str">
        <v>38:301</v>
      </c>
      <c r="H6" t="str">
        <v>38:302</v>
      </c>
      <c r="I6" t="str">
        <v>38:291</v>
      </c>
      <c r="K6" t="str">
        <v>38:267</v>
      </c>
      <c r="L6" t="str">
        <v>38:294</v>
      </c>
      <c r="O6" t="str">
        <v>38:279</v>
      </c>
      <c r="P6" t="str">
        <v>38:286</v>
      </c>
      <c r="Q6" t="str">
        <v>38:280</v>
      </c>
      <c r="R6" t="str">
        <v>38:799</v>
      </c>
    </row>
    <row r="7" spans="1:18" x14ac:dyDescent="0.25">
      <c r="A7" t="str">
        <v>38:286</v>
      </c>
      <c r="E7" t="str">
        <v>38:436</v>
      </c>
      <c r="F7" t="str">
        <v>38:350</v>
      </c>
      <c r="H7" t="str">
        <v>38:373</v>
      </c>
      <c r="I7" t="str">
        <v>38:292</v>
      </c>
      <c r="K7" t="str">
        <v>38:278</v>
      </c>
      <c r="L7" t="str">
        <v>70:266</v>
      </c>
      <c r="O7" t="str">
        <v>38:286</v>
      </c>
      <c r="P7" t="str">
        <v>38:290</v>
      </c>
      <c r="Q7" t="str">
        <v>38:282</v>
      </c>
    </row>
    <row r="8" spans="1:18" x14ac:dyDescent="0.25">
      <c r="F8" t="str">
        <v>38:360</v>
      </c>
      <c r="H8" t="str">
        <v>38:435</v>
      </c>
      <c r="I8" t="str">
        <v>38:302</v>
      </c>
      <c r="K8" t="str">
        <v>38:280</v>
      </c>
      <c r="O8" t="str">
        <v>38:353</v>
      </c>
      <c r="P8" t="str">
        <v>38:291</v>
      </c>
      <c r="Q8" t="str">
        <v>38:283</v>
      </c>
    </row>
    <row r="9" spans="1:18" x14ac:dyDescent="0.25">
      <c r="F9" t="str">
        <v>38:381</v>
      </c>
      <c r="H9" t="str">
        <v>38:457</v>
      </c>
      <c r="I9" t="str">
        <v>38:373</v>
      </c>
      <c r="K9" t="str">
        <v>38:282</v>
      </c>
      <c r="O9" t="str">
        <v>38:376</v>
      </c>
      <c r="P9" t="str">
        <v>38:292</v>
      </c>
      <c r="Q9" t="str">
        <v>38:294</v>
      </c>
    </row>
    <row r="10" spans="1:18" x14ac:dyDescent="0.25">
      <c r="F10" t="str">
        <v>38:436</v>
      </c>
      <c r="H10" t="str">
        <v>38:479</v>
      </c>
      <c r="I10" t="str">
        <v>38:375</v>
      </c>
      <c r="K10" t="str">
        <v>38:283</v>
      </c>
      <c r="O10" t="str">
        <v>38:398</v>
      </c>
      <c r="P10" t="str">
        <v>38:353</v>
      </c>
      <c r="Q10" t="str">
        <v>38:350</v>
      </c>
    </row>
    <row r="11" spans="1:18" x14ac:dyDescent="0.25">
      <c r="I11" t="str">
        <v>38:435</v>
      </c>
      <c r="K11" t="str">
        <v>38:290</v>
      </c>
      <c r="O11" t="str">
        <v>38:477</v>
      </c>
      <c r="P11" t="str">
        <v>38:373</v>
      </c>
      <c r="Q11" t="str">
        <v>38:360</v>
      </c>
    </row>
    <row r="12" spans="1:18" x14ac:dyDescent="0.25">
      <c r="I12" t="str">
        <v>38:457</v>
      </c>
      <c r="K12" t="str">
        <v>38:291</v>
      </c>
      <c r="P12" t="str">
        <v>38:375</v>
      </c>
      <c r="Q12" t="str">
        <v>38:381</v>
      </c>
    </row>
    <row r="13" spans="1:18" x14ac:dyDescent="0.25">
      <c r="I13" t="str">
        <v>38:479</v>
      </c>
      <c r="K13" t="str">
        <v>38:292</v>
      </c>
      <c r="P13" t="str">
        <v>38:376</v>
      </c>
      <c r="Q13" t="str">
        <v>38:384</v>
      </c>
    </row>
    <row r="14" spans="1:18" x14ac:dyDescent="0.25">
      <c r="K14" t="str">
        <v>38:294</v>
      </c>
      <c r="P14" t="str">
        <v>38:477</v>
      </c>
    </row>
    <row r="15" spans="1:18" x14ac:dyDescent="0.25">
      <c r="K15" t="str">
        <v>38:301</v>
      </c>
    </row>
    <row r="16" spans="1:18" x14ac:dyDescent="0.25">
      <c r="K16" t="str">
        <v>38:302</v>
      </c>
    </row>
    <row r="17" spans="11:11" x14ac:dyDescent="0.25">
      <c r="K17" t="str">
        <v>38:350</v>
      </c>
    </row>
    <row r="18" spans="11:11" x14ac:dyDescent="0.25">
      <c r="K18" t="str">
        <v>38:353</v>
      </c>
    </row>
    <row r="19" spans="11:11" x14ac:dyDescent="0.25">
      <c r="K19" t="str">
        <v>38:360</v>
      </c>
    </row>
    <row r="20" spans="11:11" x14ac:dyDescent="0.25">
      <c r="K20" t="str">
        <v>38:360</v>
      </c>
    </row>
    <row r="21" spans="11:11" x14ac:dyDescent="0.25">
      <c r="K21" t="str">
        <v>38:373</v>
      </c>
    </row>
    <row r="22" spans="11:11" x14ac:dyDescent="0.25">
      <c r="K22" t="str">
        <v>38:375</v>
      </c>
    </row>
    <row r="23" spans="11:11" x14ac:dyDescent="0.25">
      <c r="K23" t="str">
        <v>38:376</v>
      </c>
    </row>
    <row r="24" spans="11:11" x14ac:dyDescent="0.25">
      <c r="K24" t="str">
        <v>38:381</v>
      </c>
    </row>
    <row r="25" spans="11:11" x14ac:dyDescent="0.25">
      <c r="K25" t="str">
        <v>38:384</v>
      </c>
    </row>
    <row r="26" spans="11:11" x14ac:dyDescent="0.25">
      <c r="K26" t="str">
        <v>38:396</v>
      </c>
    </row>
    <row r="27" spans="11:11" x14ac:dyDescent="0.25">
      <c r="K27" t="str">
        <v>38:398</v>
      </c>
    </row>
    <row r="28" spans="11:11" x14ac:dyDescent="0.25">
      <c r="K28" t="str">
        <v>38:430</v>
      </c>
    </row>
    <row r="29" spans="11:11" x14ac:dyDescent="0.25">
      <c r="K29" t="str">
        <v>38:434</v>
      </c>
    </row>
    <row r="30" spans="11:11" x14ac:dyDescent="0.25">
      <c r="K30" t="str">
        <v>38:435</v>
      </c>
    </row>
    <row r="31" spans="11:11" x14ac:dyDescent="0.25">
      <c r="K31" t="str">
        <v>38:436</v>
      </c>
    </row>
    <row r="32" spans="11:11" x14ac:dyDescent="0.25">
      <c r="K32" t="str">
        <v>38:457</v>
      </c>
    </row>
    <row r="33" spans="11:11" x14ac:dyDescent="0.25">
      <c r="K33" t="str">
        <v>38:463</v>
      </c>
    </row>
    <row r="34" spans="11:11" x14ac:dyDescent="0.25">
      <c r="K34" t="str">
        <v>38:464</v>
      </c>
    </row>
    <row r="35" spans="11:11" x14ac:dyDescent="0.25">
      <c r="K35" t="str">
        <v>38:471</v>
      </c>
    </row>
    <row r="36" spans="11:11" x14ac:dyDescent="0.25">
      <c r="K36" t="str">
        <v>38:476</v>
      </c>
    </row>
    <row r="37" spans="11:11" x14ac:dyDescent="0.25">
      <c r="K37" t="str">
        <v>38:477</v>
      </c>
    </row>
    <row r="38" spans="11:11" x14ac:dyDescent="0.25">
      <c r="K38" t="str">
        <v>38:479</v>
      </c>
    </row>
    <row r="39" spans="11:11" x14ac:dyDescent="0.25">
      <c r="K39" t="str">
        <v>38:488</v>
      </c>
    </row>
    <row r="40" spans="11:11" x14ac:dyDescent="0.25">
      <c r="K40" t="str">
        <v>38:492</v>
      </c>
    </row>
    <row r="41" spans="11:11" x14ac:dyDescent="0.25">
      <c r="K41" t="str">
        <v>38:499</v>
      </c>
    </row>
  </sheetData>
  <sheetProtection algorithmName="SHA-512" hashValue="lbP8xCh8mgIaEhAU74x02YIFtgEt0UWpzHhaLn37HwRgubsL/+6z81XxG5QYge0P1JU5NNT+DoEiX4sJ8SgzlQ==" saltValue="TdbPWToGI9pybQz4C/JULQ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3cc2ee-b65a-4e6c-9d32-d1c614298b81" xsi:nil="true"/>
    <lcf76f155ced4ddcb4097134ff3c332f xmlns="e191e1a1-c1ef-485f-a909-3129a518264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684FA423FE6E468BDCCEDC1B1B3560" ma:contentTypeVersion="18" ma:contentTypeDescription="Create a new document." ma:contentTypeScope="" ma:versionID="bbb914cd7e55d6311bedbe1250e09127">
  <xsd:schema xmlns:xsd="http://www.w3.org/2001/XMLSchema" xmlns:xs="http://www.w3.org/2001/XMLSchema" xmlns:p="http://schemas.microsoft.com/office/2006/metadata/properties" xmlns:ns2="e191e1a1-c1ef-485f-a909-3129a5182640" xmlns:ns3="363cc2ee-b65a-4e6c-9d32-d1c614298b81" targetNamespace="http://schemas.microsoft.com/office/2006/metadata/properties" ma:root="true" ma:fieldsID="2a52782409ed4d529266b62b82099dfe" ns2:_="" ns3:_="">
    <xsd:import namespace="e191e1a1-c1ef-485f-a909-3129a5182640"/>
    <xsd:import namespace="363cc2ee-b65a-4e6c-9d32-d1c614298b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91e1a1-c1ef-485f-a909-3129a51826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4803c84-36eb-4d94-abd8-a817868c28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3cc2ee-b65a-4e6c-9d32-d1c614298b8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73b558e-039d-4ac7-b31d-98a539ddf66b}" ma:internalName="TaxCatchAll" ma:showField="CatchAllData" ma:web="363cc2ee-b65a-4e6c-9d32-d1c614298b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9069BB-EC9E-4633-838C-AF18707F32A5}">
  <ds:schemaRefs>
    <ds:schemaRef ds:uri="http://schemas.microsoft.com/office/2006/metadata/properties"/>
    <ds:schemaRef ds:uri="http://schemas.microsoft.com/office/infopath/2007/PartnerControls"/>
    <ds:schemaRef ds:uri="363cc2ee-b65a-4e6c-9d32-d1c614298b81"/>
    <ds:schemaRef ds:uri="e191e1a1-c1ef-485f-a909-3129a5182640"/>
  </ds:schemaRefs>
</ds:datastoreItem>
</file>

<file path=customXml/itemProps2.xml><?xml version="1.0" encoding="utf-8"?>
<ds:datastoreItem xmlns:ds="http://schemas.openxmlformats.org/officeDocument/2006/customXml" ds:itemID="{502139E9-FB82-4F56-99A0-8E733C2788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91e1a1-c1ef-485f-a909-3129a5182640"/>
    <ds:schemaRef ds:uri="363cc2ee-b65a-4e6c-9d32-d1c614298b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440EED-A552-4D1A-85D5-B2843419F5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INSTRUCTIONS</vt:lpstr>
      <vt:lpstr>4-YR_BA|BSc</vt:lpstr>
      <vt:lpstr>3-YR_BA|BSc</vt:lpstr>
      <vt:lpstr>4-YR_ENV_STUDIES_conc</vt:lpstr>
      <vt:lpstr>4-YR_GEOMATICS_conc</vt:lpstr>
      <vt:lpstr>AllCourses</vt:lpstr>
      <vt:lpstr>GroupLists</vt:lpstr>
      <vt:lpstr>'3-YR_BA|BSc'!Print_Area</vt:lpstr>
      <vt:lpstr>'4-YR_BA|BSc'!Print_Area</vt:lpstr>
      <vt:lpstr>'4-YR_ENV_STUDIES_conc'!Print_Area</vt:lpstr>
      <vt:lpstr>'4-YR_GEOMATICS_conc'!Print_Area</vt:lpstr>
      <vt:lpstr>INSTRUCTIONS!Print_Area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Wenonah Fraser</cp:lastModifiedBy>
  <cp:revision/>
  <cp:lastPrinted>2026-04-06T21:27:23Z</cp:lastPrinted>
  <dcterms:created xsi:type="dcterms:W3CDTF">2015-03-20T10:54:26Z</dcterms:created>
  <dcterms:modified xsi:type="dcterms:W3CDTF">2026-04-08T20:59:51Z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0x01010062684FA423FE6E468BDCCEDC1B1B3560</vt:lpwstr>
  </property>
  <property fmtid="{D5CDD505-2E9C-101B-9397-08002B2CF9AE}" pid="3" name="MediaServiceImageTags">
    <vt:lpwstr/>
  </property>
  <property fmtid="{D5CDD505-2E9C-101B-9397-08002B2CF9AE}" pid="4" name="ESRI_WORKBOOK_ID">
    <vt:lpwstr>010bb9b4a3804b72ae104dd71e485259</vt:lpwstr>
  </property>
</Properties>
</file>